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d\Downloads\archive (1)\"/>
    </mc:Choice>
  </mc:AlternateContent>
  <workbookProtection workbookAlgorithmName="SHA-512" workbookHashValue="PYcghUGpmtW65FXQGdVNhoe3pCJ8G2HGKDL7xrZcvjLCuoUvkA73AtEmjojJUg9NUnr9N0WdLBrimgr9O7W0Jw==" workbookSaltValue="WyqlCdIVmwGUYR4I4ZL5uQ==" workbookSpinCount="100000" lockStructure="1"/>
  <bookViews>
    <workbookView xWindow="0" yWindow="0" windowWidth="28800" windowHeight="12030" tabRatio="634" firstSheet="1" activeTab="6"/>
  </bookViews>
  <sheets>
    <sheet name="200M-OMPONG-SARO-E-20-0000156" sheetId="16" state="hidden" r:id="rId1"/>
    <sheet name="Ineng-ASA-2019-00135" sheetId="14" r:id="rId2"/>
    <sheet name="ASF-2021-000045" sheetId="22" r:id="rId3"/>
    <sheet name=" ASA-2021-000036" sheetId="24" r:id="rId4"/>
    <sheet name="16M_SARO-BMB-E-21-0001862" sheetId="26" r:id="rId5"/>
    <sheet name="60M_ASA No. 2021-000022" sheetId="27" r:id="rId6"/>
    <sheet name="ASF-41M_Indemnification" sheetId="20" r:id="rId7"/>
    <sheet name="ompong-SARO-BMB-E-19-0012554" sheetId="13" state="hidden" r:id="rId8"/>
    <sheet name="ASF-SARO BMB-E-19-0012266" sheetId="15" state="hidden" r:id="rId9"/>
    <sheet name="SARO# BMB-E-16-0019036Lando" sheetId="4" state="hidden" r:id="rId10"/>
    <sheet name="Fall_ArmyWorm" sheetId="17" state="hidden" r:id="rId11"/>
    <sheet name="ASF-ASA-2020-000126" sheetId="18" state="hidden" r:id="rId12"/>
    <sheet name="ASF-ASA-2021-017" sheetId="25" state="hidden" r:id="rId13"/>
    <sheet name="ASF-14M_Indemnification" sheetId="19" state="hidden" r:id="rId14"/>
  </sheets>
  <definedNames>
    <definedName name="_xlnm.Print_Area" localSheetId="0">'200M-OMPONG-SARO-E-20-0000156'!$A$1:$N$232</definedName>
    <definedName name="_xlnm.Print_Area" localSheetId="10">Fall_ArmyWorm!$A$1:$R$28</definedName>
    <definedName name="_xlnm.Print_Area" localSheetId="1">'Ineng-ASA-2019-00135'!$A$1:$M$75</definedName>
    <definedName name="_xlnm.Print_Area" localSheetId="7">'ompong-SARO-BMB-E-19-0012554'!$A$1:$L$45</definedName>
    <definedName name="_xlnm.Print_Area" localSheetId="9">'SARO# BMB-E-16-0019036Lando'!$A$1:$L$63</definedName>
    <definedName name="_xlnm.Print_Titles" localSheetId="0">'200M-OMPONG-SARO-E-20-0000156'!$7:$9</definedName>
    <definedName name="_xlnm.Print_Titles" localSheetId="1">'Ineng-ASA-2019-00135'!$7:$9</definedName>
    <definedName name="_xlnm.Print_Titles" localSheetId="9">'SARO# BMB-E-16-0019036Lando'!$A:$A,'SARO# BMB-E-16-0019036Lando'!$9:$11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4" i="24" l="1"/>
  <c r="P14" i="24"/>
  <c r="N14" i="24"/>
  <c r="Q15" i="26"/>
  <c r="Q13" i="26"/>
  <c r="P13" i="26"/>
  <c r="Q19" i="26"/>
  <c r="P19" i="26"/>
  <c r="N19" i="26"/>
  <c r="Q18" i="26"/>
  <c r="Q16" i="26"/>
  <c r="P16" i="26"/>
  <c r="N16" i="26"/>
  <c r="Q24" i="26"/>
  <c r="P24" i="26"/>
  <c r="N15" i="26"/>
  <c r="N13" i="26"/>
  <c r="N24" i="26"/>
  <c r="M19" i="26"/>
  <c r="M16" i="26"/>
  <c r="M13" i="26"/>
  <c r="M24" i="26"/>
  <c r="L19" i="26"/>
  <c r="L16" i="26"/>
  <c r="L13" i="26"/>
  <c r="L24" i="26"/>
  <c r="M13" i="27"/>
  <c r="M15" i="27"/>
  <c r="M12" i="27"/>
  <c r="N13" i="27"/>
  <c r="L15" i="27"/>
  <c r="N15" i="27"/>
  <c r="M14" i="24"/>
  <c r="M12" i="26"/>
  <c r="L12" i="26"/>
  <c r="N12" i="26"/>
  <c r="Q13" i="22"/>
  <c r="N17" i="27"/>
  <c r="N16" i="27"/>
  <c r="K16" i="27"/>
  <c r="N14" i="27"/>
  <c r="N12" i="27"/>
  <c r="K14" i="27"/>
  <c r="L12" i="27"/>
  <c r="M168" i="16"/>
  <c r="E160" i="16"/>
  <c r="E161" i="16"/>
  <c r="E158" i="16"/>
  <c r="M224" i="16"/>
  <c r="M209" i="16"/>
  <c r="M208" i="16"/>
  <c r="K21" i="16"/>
  <c r="M211" i="16"/>
  <c r="M158" i="16"/>
  <c r="H20" i="14"/>
  <c r="L44" i="14"/>
  <c r="K43" i="14"/>
  <c r="H43" i="14"/>
  <c r="L43" i="14"/>
  <c r="K20" i="14"/>
  <c r="K10" i="14"/>
  <c r="H10" i="14"/>
  <c r="L10" i="14"/>
  <c r="K58" i="14"/>
  <c r="L61" i="14"/>
  <c r="L36" i="14"/>
  <c r="M165" i="16"/>
  <c r="M220" i="16"/>
  <c r="M170" i="16"/>
  <c r="M21" i="16"/>
  <c r="M18" i="16"/>
  <c r="M196" i="16"/>
  <c r="M166" i="16"/>
  <c r="M163" i="16"/>
  <c r="M156" i="16"/>
  <c r="M139" i="16"/>
  <c r="L34" i="14"/>
  <c r="J21" i="26"/>
  <c r="J22" i="26"/>
  <c r="K22" i="26"/>
  <c r="K21" i="26"/>
  <c r="J18" i="26"/>
  <c r="K18" i="26"/>
  <c r="J15" i="26"/>
  <c r="K15" i="26"/>
  <c r="G24" i="26"/>
  <c r="F24" i="26"/>
  <c r="O24" i="26"/>
  <c r="P14" i="25"/>
  <c r="M14" i="25"/>
  <c r="Q14" i="25"/>
  <c r="L14" i="25"/>
  <c r="J14" i="25"/>
  <c r="I14" i="25"/>
  <c r="K14" i="25"/>
  <c r="G14" i="25"/>
  <c r="F14" i="25"/>
  <c r="Q13" i="25"/>
  <c r="O13" i="25"/>
  <c r="O14" i="25"/>
  <c r="N13" i="25"/>
  <c r="N14" i="25"/>
  <c r="K13" i="25"/>
  <c r="G13" i="25"/>
  <c r="F13" i="25"/>
  <c r="H13" i="25"/>
  <c r="F12" i="25"/>
  <c r="P12" i="25"/>
  <c r="M12" i="25"/>
  <c r="L12" i="25"/>
  <c r="O12" i="25"/>
  <c r="N12" i="25"/>
  <c r="J12" i="25"/>
  <c r="I12" i="25"/>
  <c r="O21" i="17"/>
  <c r="L14" i="24"/>
  <c r="I14" i="24"/>
  <c r="G14" i="24"/>
  <c r="F14" i="24"/>
  <c r="O13" i="24"/>
  <c r="O14" i="24"/>
  <c r="G13" i="24"/>
  <c r="G12" i="24"/>
  <c r="F13" i="24"/>
  <c r="F12" i="24"/>
  <c r="H12" i="24"/>
  <c r="P12" i="24"/>
  <c r="M12" i="24"/>
  <c r="L12" i="24"/>
  <c r="O12" i="24"/>
  <c r="J12" i="24"/>
  <c r="I12" i="24"/>
  <c r="P14" i="22"/>
  <c r="M14" i="22"/>
  <c r="L14" i="22"/>
  <c r="J14" i="22"/>
  <c r="I14" i="22"/>
  <c r="K14" i="22"/>
  <c r="G14" i="22"/>
  <c r="F14" i="22"/>
  <c r="O13" i="22"/>
  <c r="O14" i="22"/>
  <c r="N14" i="22"/>
  <c r="G13" i="22"/>
  <c r="G12" i="22"/>
  <c r="F13" i="22"/>
  <c r="F12" i="22"/>
  <c r="H12" i="22"/>
  <c r="P12" i="22"/>
  <c r="M12" i="22"/>
  <c r="L12" i="22"/>
  <c r="N12" i="22"/>
  <c r="J12" i="22"/>
  <c r="I12" i="22"/>
  <c r="H13" i="24"/>
  <c r="O12" i="22"/>
  <c r="H13" i="22"/>
  <c r="L38" i="14"/>
  <c r="L37" i="14"/>
  <c r="M154" i="16"/>
  <c r="P21" i="17"/>
  <c r="I13" i="17"/>
  <c r="I21" i="17"/>
  <c r="J13" i="17"/>
  <c r="J21" i="17"/>
  <c r="L65" i="14"/>
  <c r="L64" i="14"/>
  <c r="L63" i="14"/>
  <c r="L62" i="14"/>
  <c r="N14" i="17"/>
  <c r="N20" i="17"/>
  <c r="M21" i="17"/>
  <c r="L21" i="17"/>
  <c r="N21" i="17"/>
  <c r="H125" i="16"/>
  <c r="I125" i="16"/>
  <c r="J125" i="16"/>
  <c r="I143" i="16"/>
  <c r="H143" i="16"/>
  <c r="H173" i="16"/>
  <c r="I173" i="16"/>
  <c r="K173" i="16"/>
  <c r="L125" i="16"/>
  <c r="M125" i="16"/>
  <c r="H137" i="16"/>
  <c r="I137" i="16"/>
  <c r="J137" i="16"/>
  <c r="H132" i="16"/>
  <c r="I132" i="16"/>
  <c r="J132" i="16"/>
  <c r="I12" i="16"/>
  <c r="L12" i="16"/>
  <c r="M12" i="16"/>
  <c r="I11" i="16"/>
  <c r="M129" i="16"/>
  <c r="K127" i="16"/>
  <c r="K156" i="16"/>
  <c r="M136" i="16"/>
  <c r="M134" i="16"/>
  <c r="M127" i="16"/>
  <c r="E220" i="16"/>
  <c r="E208" i="16"/>
  <c r="E183" i="16"/>
  <c r="E170" i="16"/>
  <c r="E156" i="16"/>
  <c r="E150" i="16"/>
  <c r="E146" i="16"/>
  <c r="E142" i="16"/>
  <c r="E139" i="16"/>
  <c r="E136" i="16"/>
  <c r="E134" i="16"/>
  <c r="L11" i="16"/>
  <c r="M11" i="16"/>
  <c r="M223" i="16"/>
  <c r="M179" i="16"/>
  <c r="M175" i="16"/>
  <c r="M160" i="16"/>
  <c r="M146" i="16"/>
  <c r="M148" i="16"/>
  <c r="M141" i="16"/>
  <c r="M15" i="16"/>
  <c r="M16" i="16"/>
  <c r="Q13" i="20"/>
  <c r="M198" i="16"/>
  <c r="M190" i="16"/>
  <c r="M188" i="16"/>
  <c r="M186" i="16"/>
  <c r="M169" i="16"/>
  <c r="M161" i="16"/>
  <c r="M150" i="16"/>
  <c r="M152" i="16"/>
  <c r="M145" i="16"/>
  <c r="M142" i="16"/>
  <c r="M131" i="16"/>
  <c r="M13" i="16"/>
  <c r="Q12" i="19"/>
  <c r="N13" i="20"/>
  <c r="N14" i="20"/>
  <c r="P12" i="20"/>
  <c r="F33" i="14"/>
  <c r="D12" i="16"/>
  <c r="D11" i="16"/>
  <c r="C12" i="16"/>
  <c r="C11" i="16"/>
  <c r="E11" i="16"/>
  <c r="D217" i="16"/>
  <c r="D204" i="16"/>
  <c r="D201" i="16"/>
  <c r="D200" i="16"/>
  <c r="D184" i="16"/>
  <c r="C184" i="16"/>
  <c r="E184" i="16"/>
  <c r="D181" i="16"/>
  <c r="D173" i="16"/>
  <c r="D143" i="16"/>
  <c r="C143" i="16"/>
  <c r="E143" i="16"/>
  <c r="D137" i="16"/>
  <c r="D132" i="16"/>
  <c r="D125" i="16"/>
  <c r="C125" i="16"/>
  <c r="E125" i="16"/>
  <c r="E209" i="16"/>
  <c r="E211" i="16"/>
  <c r="E180" i="16"/>
  <c r="E179" i="16"/>
  <c r="E178" i="16"/>
  <c r="E141" i="16"/>
  <c r="E169" i="16"/>
  <c r="D172" i="16"/>
  <c r="E154" i="16"/>
  <c r="E176" i="16"/>
  <c r="E222" i="16"/>
  <c r="E223" i="16"/>
  <c r="E221" i="16"/>
  <c r="F37" i="14"/>
  <c r="F34" i="14"/>
  <c r="E196" i="16"/>
  <c r="E188" i="16"/>
  <c r="E186" i="16"/>
  <c r="E153" i="16"/>
  <c r="E152" i="16"/>
  <c r="E127" i="16"/>
  <c r="E18" i="16"/>
  <c r="G14" i="17"/>
  <c r="F14" i="17"/>
  <c r="F12" i="17"/>
  <c r="O12" i="17"/>
  <c r="G12" i="17"/>
  <c r="H12" i="17"/>
  <c r="J209" i="16"/>
  <c r="K209" i="16"/>
  <c r="J208" i="16"/>
  <c r="K208" i="16"/>
  <c r="J207" i="16"/>
  <c r="K207" i="16"/>
  <c r="D20" i="15"/>
  <c r="D15" i="15"/>
  <c r="L217" i="16"/>
  <c r="I217" i="16"/>
  <c r="M217" i="16"/>
  <c r="L184" i="16"/>
  <c r="L181" i="16"/>
  <c r="L173" i="16"/>
  <c r="L172" i="16"/>
  <c r="I181" i="16"/>
  <c r="I184" i="16"/>
  <c r="I172" i="16"/>
  <c r="M172" i="16"/>
  <c r="L143" i="16"/>
  <c r="M143" i="16"/>
  <c r="L137" i="16"/>
  <c r="M137" i="16"/>
  <c r="L132" i="16"/>
  <c r="L124" i="16"/>
  <c r="M176" i="16"/>
  <c r="M153" i="16"/>
  <c r="M178" i="16"/>
  <c r="M180" i="16"/>
  <c r="M221" i="16"/>
  <c r="P14" i="20"/>
  <c r="M14" i="20"/>
  <c r="L14" i="20"/>
  <c r="J14" i="20"/>
  <c r="I14" i="20"/>
  <c r="K14" i="20"/>
  <c r="G14" i="20"/>
  <c r="F14" i="20"/>
  <c r="O13" i="20"/>
  <c r="O14" i="20"/>
  <c r="K13" i="20"/>
  <c r="G13" i="20"/>
  <c r="F13" i="20"/>
  <c r="H13" i="20"/>
  <c r="F12" i="20"/>
  <c r="M12" i="20"/>
  <c r="L12" i="20"/>
  <c r="O12" i="20"/>
  <c r="N12" i="20"/>
  <c r="J12" i="20"/>
  <c r="I12" i="20"/>
  <c r="K12" i="20"/>
  <c r="H204" i="16"/>
  <c r="I204" i="16"/>
  <c r="J204" i="16"/>
  <c r="H217" i="16"/>
  <c r="H201" i="16"/>
  <c r="H200" i="16"/>
  <c r="J20" i="16"/>
  <c r="J215" i="16"/>
  <c r="K211" i="16"/>
  <c r="J211" i="16"/>
  <c r="M222" i="16"/>
  <c r="J33" i="14"/>
  <c r="K19" i="15"/>
  <c r="J23" i="15"/>
  <c r="K32" i="15"/>
  <c r="K31" i="15"/>
  <c r="K30" i="15"/>
  <c r="K29" i="15"/>
  <c r="K28" i="15"/>
  <c r="P13" i="19"/>
  <c r="M13" i="19"/>
  <c r="L13" i="19"/>
  <c r="J13" i="19"/>
  <c r="I13" i="19"/>
  <c r="G13" i="19"/>
  <c r="F13" i="19"/>
  <c r="Q11" i="19"/>
  <c r="O12" i="19"/>
  <c r="O13" i="19"/>
  <c r="N12" i="19"/>
  <c r="N13" i="19"/>
  <c r="K12" i="19"/>
  <c r="G12" i="19"/>
  <c r="F12" i="19"/>
  <c r="H12" i="19"/>
  <c r="F11" i="19"/>
  <c r="G11" i="19"/>
  <c r="H11" i="19"/>
  <c r="P11" i="19"/>
  <c r="M11" i="19"/>
  <c r="L11" i="19"/>
  <c r="N11" i="19"/>
  <c r="O11" i="19"/>
  <c r="J11" i="19"/>
  <c r="I11" i="19"/>
  <c r="K11" i="19"/>
  <c r="P14" i="18"/>
  <c r="M14" i="18"/>
  <c r="Q14" i="18"/>
  <c r="L14" i="18"/>
  <c r="J14" i="18"/>
  <c r="I14" i="18"/>
  <c r="K14" i="18"/>
  <c r="G14" i="18"/>
  <c r="F14" i="18"/>
  <c r="Q13" i="18"/>
  <c r="Q12" i="18"/>
  <c r="O13" i="18"/>
  <c r="O14" i="18"/>
  <c r="N13" i="18"/>
  <c r="N14" i="18"/>
  <c r="K13" i="18"/>
  <c r="G13" i="18"/>
  <c r="F13" i="18"/>
  <c r="H13" i="18"/>
  <c r="F12" i="18"/>
  <c r="P12" i="18"/>
  <c r="M12" i="18"/>
  <c r="L12" i="18"/>
  <c r="O12" i="18"/>
  <c r="N12" i="18"/>
  <c r="J12" i="18"/>
  <c r="I12" i="18"/>
  <c r="K12" i="18"/>
  <c r="Q13" i="19"/>
  <c r="K13" i="19"/>
  <c r="L39" i="14"/>
  <c r="J14" i="15"/>
  <c r="J44" i="14"/>
  <c r="I44" i="14"/>
  <c r="I43" i="14"/>
  <c r="D44" i="14"/>
  <c r="F44" i="14"/>
  <c r="G21" i="17"/>
  <c r="G13" i="17"/>
  <c r="F21" i="17"/>
  <c r="F13" i="17"/>
  <c r="H13" i="17"/>
  <c r="J218" i="16"/>
  <c r="J219" i="16"/>
  <c r="J220" i="16"/>
  <c r="J221" i="16"/>
  <c r="J222" i="16"/>
  <c r="J223" i="16"/>
  <c r="J224" i="16"/>
  <c r="J217" i="16"/>
  <c r="H181" i="16"/>
  <c r="J181" i="16"/>
  <c r="H184" i="16"/>
  <c r="J184" i="16"/>
  <c r="I201" i="16"/>
  <c r="J201" i="16"/>
  <c r="H12" i="16"/>
  <c r="H11" i="16"/>
  <c r="J13" i="16"/>
  <c r="J15" i="16"/>
  <c r="J16" i="16"/>
  <c r="J18" i="16"/>
  <c r="J19" i="16"/>
  <c r="J21" i="16"/>
  <c r="J22" i="16"/>
  <c r="G12" i="16"/>
  <c r="G11" i="16"/>
  <c r="G26" i="16"/>
  <c r="G30" i="16"/>
  <c r="G25" i="16"/>
  <c r="G42" i="16"/>
  <c r="G37" i="16"/>
  <c r="G52" i="16"/>
  <c r="G51" i="16"/>
  <c r="G74" i="16"/>
  <c r="G67" i="16"/>
  <c r="G78" i="16"/>
  <c r="G50" i="16"/>
  <c r="G93" i="16"/>
  <c r="G92" i="16"/>
  <c r="G87" i="16"/>
  <c r="G86" i="16"/>
  <c r="G173" i="16"/>
  <c r="G181" i="16"/>
  <c r="G184" i="16"/>
  <c r="G172" i="16"/>
  <c r="G122" i="16"/>
  <c r="G121" i="16"/>
  <c r="G120" i="16"/>
  <c r="G201" i="16"/>
  <c r="G204" i="16"/>
  <c r="G217" i="16"/>
  <c r="F11" i="16"/>
  <c r="F26" i="16"/>
  <c r="F30" i="16"/>
  <c r="F25" i="16"/>
  <c r="F42" i="16"/>
  <c r="F37" i="16"/>
  <c r="F52" i="16"/>
  <c r="F51" i="16"/>
  <c r="F74" i="16"/>
  <c r="F67" i="16"/>
  <c r="F78" i="16"/>
  <c r="F92" i="16"/>
  <c r="F102" i="16"/>
  <c r="F87" i="16"/>
  <c r="F86" i="16"/>
  <c r="F125" i="16"/>
  <c r="F132" i="16"/>
  <c r="F137" i="16"/>
  <c r="F143" i="16"/>
  <c r="F124" i="16"/>
  <c r="F173" i="16"/>
  <c r="F181" i="16"/>
  <c r="F184" i="16"/>
  <c r="F172" i="16"/>
  <c r="F122" i="16"/>
  <c r="F121" i="16"/>
  <c r="F120" i="16"/>
  <c r="F199" i="16"/>
  <c r="K224" i="16"/>
  <c r="K223" i="16"/>
  <c r="K222" i="16"/>
  <c r="K221" i="16"/>
  <c r="K220" i="16"/>
  <c r="K219" i="16"/>
  <c r="K218" i="16"/>
  <c r="F217" i="16"/>
  <c r="C217" i="16"/>
  <c r="E217" i="16"/>
  <c r="K214" i="16"/>
  <c r="J214" i="16"/>
  <c r="K213" i="16"/>
  <c r="J213" i="16"/>
  <c r="J205" i="16"/>
  <c r="F204" i="16"/>
  <c r="C204" i="16"/>
  <c r="K203" i="16"/>
  <c r="J203" i="16"/>
  <c r="K202" i="16"/>
  <c r="J202" i="16"/>
  <c r="F201" i="16"/>
  <c r="C201" i="16"/>
  <c r="K198" i="16"/>
  <c r="J198" i="16"/>
  <c r="K196" i="16"/>
  <c r="J196" i="16"/>
  <c r="K194" i="16"/>
  <c r="J194" i="16"/>
  <c r="K192" i="16"/>
  <c r="J192" i="16"/>
  <c r="K190" i="16"/>
  <c r="J190" i="16"/>
  <c r="K188" i="16"/>
  <c r="J188" i="16"/>
  <c r="K186" i="16"/>
  <c r="J186" i="16"/>
  <c r="K183" i="16"/>
  <c r="J183" i="16"/>
  <c r="C181" i="16"/>
  <c r="C173" i="16"/>
  <c r="C172" i="16"/>
  <c r="E172" i="16"/>
  <c r="K180" i="16"/>
  <c r="J180" i="16"/>
  <c r="K179" i="16"/>
  <c r="J179" i="16"/>
  <c r="K178" i="16"/>
  <c r="J178" i="16"/>
  <c r="K176" i="16"/>
  <c r="J176" i="16"/>
  <c r="K175" i="16"/>
  <c r="J175" i="16"/>
  <c r="E173" i="16"/>
  <c r="K170" i="16"/>
  <c r="J170" i="16"/>
  <c r="K169" i="16"/>
  <c r="J169" i="16"/>
  <c r="K168" i="16"/>
  <c r="J168" i="16"/>
  <c r="K166" i="16"/>
  <c r="J166" i="16"/>
  <c r="K165" i="16"/>
  <c r="J165" i="16"/>
  <c r="K163" i="16"/>
  <c r="J163" i="16"/>
  <c r="K161" i="16"/>
  <c r="J161" i="16"/>
  <c r="K160" i="16"/>
  <c r="J160" i="16"/>
  <c r="J156" i="16"/>
  <c r="K154" i="16"/>
  <c r="J154" i="16"/>
  <c r="K153" i="16"/>
  <c r="J153" i="16"/>
  <c r="K152" i="16"/>
  <c r="J152" i="16"/>
  <c r="K150" i="16"/>
  <c r="J150" i="16"/>
  <c r="K148" i="16"/>
  <c r="J148" i="16"/>
  <c r="K146" i="16"/>
  <c r="J146" i="16"/>
  <c r="K145" i="16"/>
  <c r="J145" i="16"/>
  <c r="K142" i="16"/>
  <c r="J142" i="16"/>
  <c r="K141" i="16"/>
  <c r="J141" i="16"/>
  <c r="K139" i="16"/>
  <c r="J139" i="16"/>
  <c r="C137" i="16"/>
  <c r="K136" i="16"/>
  <c r="J136" i="16"/>
  <c r="K134" i="16"/>
  <c r="J134" i="16"/>
  <c r="C132" i="16"/>
  <c r="E132" i="16"/>
  <c r="K131" i="16"/>
  <c r="J131" i="16"/>
  <c r="J127" i="16"/>
  <c r="J121" i="16"/>
  <c r="C121" i="16"/>
  <c r="C102" i="16"/>
  <c r="C92" i="16"/>
  <c r="C78" i="16"/>
  <c r="C74" i="16"/>
  <c r="C67" i="16"/>
  <c r="C26" i="16"/>
  <c r="K22" i="16"/>
  <c r="K20" i="16"/>
  <c r="K19" i="16"/>
  <c r="K18" i="16"/>
  <c r="K16" i="16"/>
  <c r="K15" i="16"/>
  <c r="K13" i="16"/>
  <c r="G14" i="15"/>
  <c r="G23" i="15"/>
  <c r="G12" i="15"/>
  <c r="H12" i="15"/>
  <c r="I14" i="15"/>
  <c r="E38" i="13"/>
  <c r="E36" i="13"/>
  <c r="E34" i="13"/>
  <c r="E32" i="13"/>
  <c r="E30" i="13"/>
  <c r="E201" i="16"/>
  <c r="H14" i="15"/>
  <c r="J143" i="16"/>
  <c r="G200" i="16"/>
  <c r="G199" i="16"/>
  <c r="K132" i="16"/>
  <c r="F200" i="16"/>
  <c r="K143" i="16"/>
  <c r="E26" i="13"/>
  <c r="F65" i="14"/>
  <c r="F64" i="14"/>
  <c r="F63" i="14"/>
  <c r="F62" i="14"/>
  <c r="F61" i="14"/>
  <c r="K14" i="13"/>
  <c r="E14" i="13"/>
  <c r="J13" i="13"/>
  <c r="H13" i="13"/>
  <c r="H12" i="13"/>
  <c r="H11" i="13"/>
  <c r="G13" i="13"/>
  <c r="G12" i="13"/>
  <c r="F13" i="13"/>
  <c r="F12" i="13"/>
  <c r="I11" i="14"/>
  <c r="L11" i="14"/>
  <c r="J11" i="14"/>
  <c r="F11" i="14"/>
  <c r="K13" i="13"/>
  <c r="K59" i="14"/>
  <c r="H59" i="14"/>
  <c r="G59" i="14"/>
  <c r="J59" i="14"/>
  <c r="J25" i="13"/>
  <c r="J23" i="13"/>
  <c r="G43" i="14"/>
  <c r="J65" i="14"/>
  <c r="J64" i="14"/>
  <c r="J63" i="14"/>
  <c r="J62" i="14"/>
  <c r="J61" i="14"/>
  <c r="I65" i="14"/>
  <c r="I64" i="14"/>
  <c r="I63" i="14"/>
  <c r="I62" i="14"/>
  <c r="I61" i="14"/>
  <c r="I59" i="14"/>
  <c r="I58" i="14"/>
  <c r="I12" i="14"/>
  <c r="G20" i="14"/>
  <c r="I20" i="14"/>
  <c r="I10" i="14"/>
  <c r="I68" i="14"/>
  <c r="J41" i="14"/>
  <c r="J40" i="14"/>
  <c r="J39" i="14"/>
  <c r="J38" i="14"/>
  <c r="J37" i="14"/>
  <c r="J36" i="14"/>
  <c r="J35" i="14"/>
  <c r="J34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K27" i="15"/>
  <c r="K26" i="15"/>
  <c r="I19" i="15"/>
  <c r="H19" i="15"/>
  <c r="K38" i="13"/>
  <c r="K36" i="13"/>
  <c r="K34" i="13"/>
  <c r="K32" i="13"/>
  <c r="K30" i="13"/>
  <c r="I18" i="13"/>
  <c r="H23" i="13"/>
  <c r="H25" i="13"/>
  <c r="I38" i="13"/>
  <c r="I36" i="13"/>
  <c r="I34" i="13"/>
  <c r="I32" i="13"/>
  <c r="I30" i="13"/>
  <c r="H28" i="13"/>
  <c r="H27" i="13"/>
  <c r="I20" i="13"/>
  <c r="H20" i="13"/>
  <c r="H18" i="13"/>
  <c r="H16" i="13"/>
  <c r="H15" i="13"/>
  <c r="G58" i="14"/>
  <c r="J43" i="14"/>
  <c r="K26" i="13"/>
  <c r="K25" i="13"/>
  <c r="K23" i="13"/>
  <c r="I26" i="13"/>
  <c r="I25" i="13"/>
  <c r="G25" i="13"/>
  <c r="G23" i="13"/>
  <c r="F25" i="13"/>
  <c r="F23" i="13"/>
  <c r="I23" i="13"/>
  <c r="C23" i="13"/>
  <c r="K20" i="13"/>
  <c r="E20" i="13"/>
  <c r="K18" i="13"/>
  <c r="E18" i="13"/>
  <c r="J16" i="13"/>
  <c r="G16" i="13"/>
  <c r="F16" i="13"/>
  <c r="I16" i="13"/>
  <c r="G15" i="13"/>
  <c r="J15" i="13"/>
  <c r="K15" i="13"/>
  <c r="F15" i="13"/>
  <c r="C15" i="13"/>
  <c r="L12" i="14"/>
  <c r="J12" i="14"/>
  <c r="F12" i="14"/>
  <c r="J28" i="13"/>
  <c r="J27" i="13"/>
  <c r="G28" i="13"/>
  <c r="L27" i="13"/>
  <c r="C20" i="15"/>
  <c r="C19" i="15"/>
  <c r="C15" i="15"/>
  <c r="C14" i="15"/>
  <c r="F28" i="13"/>
  <c r="F27" i="13"/>
  <c r="J12" i="13"/>
  <c r="J11" i="13"/>
  <c r="C12" i="13"/>
  <c r="E11" i="13"/>
  <c r="D53" i="14"/>
  <c r="D49" i="14"/>
  <c r="D25" i="14"/>
  <c r="I29" i="4"/>
  <c r="E28" i="4"/>
  <c r="F18" i="4"/>
  <c r="F17" i="4"/>
  <c r="F14" i="4"/>
  <c r="F13" i="4"/>
  <c r="K16" i="4"/>
  <c r="I16" i="4"/>
  <c r="I15" i="4"/>
  <c r="I14" i="4"/>
  <c r="C18" i="4"/>
  <c r="C17" i="4"/>
  <c r="G31" i="4"/>
  <c r="G24" i="4"/>
  <c r="F31" i="4"/>
  <c r="F24" i="4"/>
  <c r="H24" i="4"/>
  <c r="G20" i="4"/>
  <c r="G18" i="4"/>
  <c r="K15" i="4"/>
  <c r="K26" i="4"/>
  <c r="K27" i="4"/>
  <c r="K28" i="4"/>
  <c r="K29" i="4"/>
  <c r="K30" i="4"/>
  <c r="K24" i="4"/>
  <c r="D16" i="4"/>
  <c r="E16" i="4"/>
  <c r="J14" i="4"/>
  <c r="J17" i="4"/>
  <c r="J24" i="4"/>
  <c r="I25" i="4"/>
  <c r="I26" i="4"/>
  <c r="I27" i="4"/>
  <c r="I28" i="4"/>
  <c r="I30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G14" i="4"/>
  <c r="I23" i="4"/>
  <c r="I22" i="4"/>
  <c r="I21" i="4"/>
  <c r="I19" i="4"/>
  <c r="E23" i="4"/>
  <c r="E22" i="4"/>
  <c r="E21" i="4"/>
  <c r="E20" i="4"/>
  <c r="H23" i="4"/>
  <c r="H22" i="4"/>
  <c r="H21" i="4"/>
  <c r="H19" i="4"/>
  <c r="E19" i="4"/>
  <c r="E18" i="4"/>
  <c r="H16" i="4"/>
  <c r="H15" i="4"/>
  <c r="H25" i="4"/>
  <c r="E26" i="4"/>
  <c r="E27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25" i="4"/>
  <c r="D24" i="4"/>
  <c r="C24" i="4"/>
  <c r="E24" i="4"/>
  <c r="E15" i="4"/>
  <c r="H26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I31" i="4"/>
  <c r="I24" i="4"/>
  <c r="H31" i="4"/>
  <c r="J13" i="4"/>
  <c r="J12" i="4"/>
  <c r="K14" i="4"/>
  <c r="K16" i="13"/>
  <c r="H14" i="4"/>
  <c r="I23" i="15"/>
  <c r="E204" i="16"/>
  <c r="C124" i="16"/>
  <c r="C122" i="16"/>
  <c r="C120" i="16"/>
  <c r="K14" i="15"/>
  <c r="J12" i="15"/>
  <c r="I28" i="13"/>
  <c r="I27" i="13"/>
  <c r="G27" i="13"/>
  <c r="H23" i="15"/>
  <c r="K23" i="15"/>
  <c r="M173" i="16"/>
  <c r="E137" i="16"/>
  <c r="G10" i="14"/>
  <c r="G68" i="14"/>
  <c r="J10" i="14"/>
  <c r="K204" i="16"/>
  <c r="J12" i="16"/>
  <c r="J11" i="16"/>
  <c r="G12" i="20"/>
  <c r="H12" i="20"/>
  <c r="H124" i="16"/>
  <c r="K137" i="16"/>
  <c r="H14" i="17"/>
  <c r="E12" i="16"/>
  <c r="G17" i="4"/>
  <c r="H18" i="4"/>
  <c r="F12" i="4"/>
  <c r="G24" i="16"/>
  <c r="G23" i="16"/>
  <c r="G226" i="16"/>
  <c r="H58" i="14"/>
  <c r="H68" i="14"/>
  <c r="F50" i="16"/>
  <c r="F24" i="16"/>
  <c r="F23" i="16"/>
  <c r="F226" i="16"/>
  <c r="L122" i="16"/>
  <c r="D199" i="16"/>
  <c r="J39" i="13"/>
  <c r="K27" i="13"/>
  <c r="H199" i="16"/>
  <c r="I200" i="16"/>
  <c r="J200" i="16"/>
  <c r="H39" i="13"/>
  <c r="K11" i="16"/>
  <c r="F11" i="13"/>
  <c r="F39" i="13"/>
  <c r="I12" i="13"/>
  <c r="K12" i="13"/>
  <c r="G11" i="13"/>
  <c r="K11" i="13"/>
  <c r="C200" i="16"/>
  <c r="C199" i="16"/>
  <c r="C23" i="16"/>
  <c r="K12" i="16"/>
  <c r="K28" i="13"/>
  <c r="I15" i="13"/>
  <c r="K181" i="16"/>
  <c r="L20" i="14"/>
  <c r="G12" i="18"/>
  <c r="H12" i="18"/>
  <c r="N12" i="24"/>
  <c r="J20" i="14"/>
  <c r="I18" i="4"/>
  <c r="I17" i="4"/>
  <c r="I13" i="4"/>
  <c r="I12" i="4"/>
  <c r="H172" i="16"/>
  <c r="H20" i="4"/>
  <c r="J58" i="14"/>
  <c r="K125" i="16"/>
  <c r="M132" i="16"/>
  <c r="D124" i="16"/>
  <c r="G12" i="25"/>
  <c r="H12" i="25"/>
  <c r="K68" i="14"/>
  <c r="L68" i="14"/>
  <c r="J173" i="16"/>
  <c r="I20" i="4"/>
  <c r="E181" i="16"/>
  <c r="K184" i="16"/>
  <c r="K217" i="16"/>
  <c r="I124" i="16"/>
  <c r="K201" i="16"/>
  <c r="I199" i="16"/>
  <c r="K199" i="16"/>
  <c r="J199" i="16"/>
  <c r="K124" i="16"/>
  <c r="J124" i="16"/>
  <c r="I122" i="16"/>
  <c r="E199" i="16"/>
  <c r="I11" i="13"/>
  <c r="E200" i="16"/>
  <c r="H122" i="16"/>
  <c r="J172" i="16"/>
  <c r="G39" i="13"/>
  <c r="I39" i="13"/>
  <c r="M124" i="16"/>
  <c r="G13" i="4"/>
  <c r="H17" i="4"/>
  <c r="E124" i="16"/>
  <c r="D122" i="16"/>
  <c r="D120" i="16"/>
  <c r="L120" i="16"/>
  <c r="K172" i="16"/>
  <c r="J122" i="16"/>
  <c r="H120" i="16"/>
  <c r="E120" i="16"/>
  <c r="D23" i="16"/>
  <c r="E23" i="16"/>
  <c r="H13" i="4"/>
  <c r="K13" i="4"/>
  <c r="G12" i="4"/>
  <c r="K122" i="16"/>
  <c r="I120" i="16"/>
  <c r="M122" i="16"/>
  <c r="K39" i="13"/>
  <c r="L23" i="16"/>
  <c r="M120" i="16"/>
  <c r="L226" i="16"/>
  <c r="H12" i="4"/>
  <c r="K12" i="4"/>
  <c r="J120" i="16"/>
  <c r="J23" i="16"/>
  <c r="H23" i="16"/>
  <c r="H226" i="16"/>
  <c r="I23" i="16"/>
  <c r="K120" i="16"/>
  <c r="I226" i="16"/>
  <c r="K226" i="16"/>
  <c r="K23" i="16"/>
  <c r="J226" i="16"/>
  <c r="M226" i="16"/>
  <c r="M23" i="16"/>
</calcChain>
</file>

<file path=xl/sharedStrings.xml><?xml version="1.0" encoding="utf-8"?>
<sst xmlns="http://schemas.openxmlformats.org/spreadsheetml/2006/main" count="1502" uniqueCount="561">
  <si>
    <t>DEPARTMENT OF AGRICULTURE</t>
  </si>
  <si>
    <t>PROGRAM/PROJECTS/
ACTIVITIES</t>
  </si>
  <si>
    <t>PHYSICAL</t>
  </si>
  <si>
    <t>DISBURSEMENT</t>
  </si>
  <si>
    <t>TARGET
(No.)</t>
  </si>
  <si>
    <t>ACCOMPLISHMENT</t>
  </si>
  <si>
    <t>%</t>
  </si>
  <si>
    <t>DISBURSED</t>
  </si>
  <si>
    <t>No.</t>
  </si>
  <si>
    <t xml:space="preserve">BALANCE
</t>
  </si>
  <si>
    <t>STATUS/ REMARKS</t>
  </si>
  <si>
    <t>ALLOC.</t>
  </si>
  <si>
    <t>OBLIG.</t>
  </si>
  <si>
    <t>INDICATOR</t>
  </si>
  <si>
    <t>no. of bags distributed</t>
  </si>
  <si>
    <t>no. of packs distributed</t>
  </si>
  <si>
    <t>Palay Certified Seeds (40kg/bag)</t>
  </si>
  <si>
    <t>Soil Ameliorant (packs of 2 kg)</t>
  </si>
  <si>
    <t>no. rehabilitated/repaired</t>
  </si>
  <si>
    <t xml:space="preserve">STATUS OF CALAMITY FUND FOR TYPHOON LANDO </t>
  </si>
  <si>
    <t>SARO #BMB-E-16-0019036</t>
  </si>
  <si>
    <t>PHYSICAL STATUS</t>
  </si>
  <si>
    <t>FINANCIAL STATUS</t>
  </si>
  <si>
    <t>no. of repaired/rehabilitated</t>
  </si>
  <si>
    <t>MFO 2.1 PRODUCTION SUPPORT SERVICES</t>
  </si>
  <si>
    <t>MFO 3. IRRIGATION NETWORK SERVICES</t>
  </si>
  <si>
    <t>MFO 2. TECHNICAL SUPPORT SERVICES</t>
  </si>
  <si>
    <t>A. Rehab/repair of Da-Research &amp; Experimentation Center</t>
  </si>
  <si>
    <t>GRAND TOTAL</t>
  </si>
  <si>
    <t>MFO 2.3 RESEARCH &amp; DEVELOPMENT SERVICES</t>
  </si>
  <si>
    <t>San Fernando City, La Union</t>
  </si>
  <si>
    <t>Regional Field Office</t>
  </si>
  <si>
    <t>Limmansangan SWIP, Alaminos, Pangasinan</t>
  </si>
  <si>
    <t>Bunao CIS,  Mangatarem, Pangasinan</t>
  </si>
  <si>
    <t>Don Gorio CIS, Mangatarem, Pangasinan</t>
  </si>
  <si>
    <t>Victory Dam, Mangatarem, Pangasinan</t>
  </si>
  <si>
    <t>Simon-Casagatan CIS, Mangatarem, Pangasinan</t>
  </si>
  <si>
    <t>Cabaroan-Sanchez CIS,  Mangatarem, Pang.</t>
  </si>
  <si>
    <t>Luna Este SWIP, umingan, Pangasinan</t>
  </si>
  <si>
    <t>Puraw SWIP, Umingan, Pangasinan</t>
  </si>
  <si>
    <t>Carayungan SWIP, Umingan, Pangasinan</t>
  </si>
  <si>
    <t>Ricos II SWIP, Umingan, Pangasinan</t>
  </si>
  <si>
    <t>Diaz SWIP, Umingan, Pangasinan</t>
  </si>
  <si>
    <t>Digap SWIP, Umingan, Pangasinan</t>
  </si>
  <si>
    <t>Diket SWIP, Umingan, Pangasinan</t>
  </si>
  <si>
    <t>Upper Banila Irrigation Project, Umingan, Pang.</t>
  </si>
  <si>
    <t>Calaocan SWIP, Umingan, Pangasinan</t>
  </si>
  <si>
    <t>Digad SWIP, Umingan, Pangasinan</t>
  </si>
  <si>
    <t>Tanggal Espiritu CIS, Umingan, Pangasinan</t>
  </si>
  <si>
    <t>Tanggal Barrat CIS, Umingan, Pangasinan</t>
  </si>
  <si>
    <t>Tanggal Vicente CIS, Umingan, Pangasinan</t>
  </si>
  <si>
    <t>Matibbeg DD, Umingan, Pangasinan</t>
  </si>
  <si>
    <t>Sira-Buenaflor DD, Umingan, Pangasinan</t>
  </si>
  <si>
    <t>Waig-KabitnonganDD, San Quintin, Pangasinan</t>
  </si>
  <si>
    <t>Camagsese CIS, Sual, Pangasinan</t>
  </si>
  <si>
    <t>Victoria CIS, Sual, Pangasinan</t>
  </si>
  <si>
    <t>Tanggal Padua CIS, Sual, Pangasinan</t>
  </si>
  <si>
    <t>Nangalisan DD, Infanta, Pangasinan</t>
  </si>
  <si>
    <t>Bamban CIS, Infanta, Pangasinan</t>
  </si>
  <si>
    <t>Gayun Gayun CIS, Agno, Pangasinan</t>
  </si>
  <si>
    <t>Pateng I CIS,  Agno, Pangasinan</t>
  </si>
  <si>
    <t>Agbayani Dam, Balungao,Pangasinan</t>
  </si>
  <si>
    <t>Madilap Dam, Balungao, Pangasinan</t>
  </si>
  <si>
    <t>Catillaongan Dam, Balungao, Pangasinan</t>
  </si>
  <si>
    <t>Calancian Dam, Balungao, Pangasinan</t>
  </si>
  <si>
    <t>Casiaman DD, Bacnotan, La Union</t>
  </si>
  <si>
    <t>Nagsabaran CIS, San Juan, La Union</t>
  </si>
  <si>
    <t>Pideg I CIS, Tubao, La Union</t>
  </si>
  <si>
    <t>Pideg II CIS, Tubao, La Union</t>
  </si>
  <si>
    <t>Dacnap- Baliw SSIP, Pugo, La Union</t>
  </si>
  <si>
    <t>Pateng II CIS, Agno, Pangasinan</t>
  </si>
  <si>
    <t>Rehabilitation of fertilizer bodega, PREC, Sta. Barabara, Pang.</t>
  </si>
  <si>
    <t>Rehabilitation of Motor pool garage, Sual &amp; PREC, Sta. Barabara, Pang.</t>
  </si>
  <si>
    <t>Rehabilitation of guest house 2, PREC, Sta. Barbara, Pangasinan</t>
  </si>
  <si>
    <t>Rehabilitation of duck house, Sual, Pangasinan</t>
  </si>
  <si>
    <t>Rehabilitation of multi-purpose shed, Sual, Pangasinan</t>
  </si>
  <si>
    <t>Completed; for inspection</t>
  </si>
  <si>
    <t>On-going distribution</t>
  </si>
  <si>
    <t>Completed</t>
  </si>
  <si>
    <t>on-going @ 5% accomp; suspended due to standing crops</t>
  </si>
  <si>
    <t>Distribution completed</t>
  </si>
  <si>
    <t>MOA already signed, for submission of other pertinent documents for fund transfer</t>
  </si>
  <si>
    <t>For submission of pertinent documents for FT by the LGU</t>
  </si>
  <si>
    <t>Site still submerge in water</t>
  </si>
  <si>
    <t>On-going construction @ 30% accomp</t>
  </si>
  <si>
    <t>On-going construction @ 15% accomp</t>
  </si>
  <si>
    <t>Already FT transferred to LGU for implementation</t>
  </si>
  <si>
    <t>Bidded and awarded</t>
  </si>
  <si>
    <t>65 % accomplishment</t>
  </si>
  <si>
    <t>Motorpool garage, Sual : On-going construction while the Motorpool Garage, Sta. Barbara : NTP to be issued/to be signed</t>
  </si>
  <si>
    <t>For schedule of bidding; On going revision due to change of site</t>
  </si>
  <si>
    <t>For approval of PR, POW and revised plans. For schedule of bidding</t>
  </si>
  <si>
    <t>On-going construction</t>
  </si>
  <si>
    <t>Obligated for fund transfer to LGU</t>
  </si>
  <si>
    <t>bag</t>
  </si>
  <si>
    <t>unit</t>
  </si>
  <si>
    <t>Ilocos Norte</t>
  </si>
  <si>
    <t>Ilocos Sur</t>
  </si>
  <si>
    <t>La Union</t>
  </si>
  <si>
    <t>Pangasinan</t>
  </si>
  <si>
    <t xml:space="preserve"> </t>
  </si>
  <si>
    <t>OPV</t>
  </si>
  <si>
    <t>Certified Seeds</t>
  </si>
  <si>
    <t>Provision of Seeds</t>
  </si>
  <si>
    <t>Disbursed</t>
  </si>
  <si>
    <t>UNOBLIGATED
(PhP)</t>
  </si>
  <si>
    <t>OBLIGATED
(PhP)</t>
  </si>
  <si>
    <t>NO.</t>
  </si>
  <si>
    <t>OBLIGATION</t>
  </si>
  <si>
    <t>ALLOCATION
(PhP)</t>
  </si>
  <si>
    <t>ACCOMPLISHED</t>
  </si>
  <si>
    <t>REMARKS</t>
  </si>
  <si>
    <t xml:space="preserve">FINANCIAL </t>
  </si>
  <si>
    <t>UNIT OF MEASURE</t>
  </si>
  <si>
    <t>INTERVENTION</t>
  </si>
  <si>
    <t>REHABILITATION/RECOVERY ACCOMPLISHMENT REPORT</t>
  </si>
  <si>
    <t>as of November 30, 2018</t>
  </si>
  <si>
    <t>bags</t>
  </si>
  <si>
    <t>pack</t>
  </si>
  <si>
    <t>OPERATIONS</t>
  </si>
  <si>
    <t>Duck</t>
  </si>
  <si>
    <t>heads</t>
  </si>
  <si>
    <t>doses</t>
  </si>
  <si>
    <t>HVCDP</t>
  </si>
  <si>
    <t>LIVESTOCK</t>
  </si>
  <si>
    <t>TYPHOON OMPONG REHABILITATION FUND</t>
  </si>
  <si>
    <t>RICE BANNER PROGRAM</t>
  </si>
  <si>
    <t>&gt; Hybrid seeds (@15/bag for 1 ha)</t>
  </si>
  <si>
    <t>Procured/Distributed</t>
  </si>
  <si>
    <t>Fertilizer &amp; Other Soil Ameliorants</t>
  </si>
  <si>
    <t>LIVESTOCK BANNER PROGRAM</t>
  </si>
  <si>
    <t>Provision of Livestock Livelihood Projects</t>
  </si>
  <si>
    <t>&gt;Ducks</t>
  </si>
  <si>
    <t>Agri-Fishery Machineries, Equipment and Facilities Services</t>
  </si>
  <si>
    <t>Post Harvest Equipment and Machineries</t>
  </si>
  <si>
    <t>&gt; Combined harvester</t>
  </si>
  <si>
    <t>&gt; Tractor</t>
  </si>
  <si>
    <t>REGIONAL FIELD OFFFICE 1</t>
  </si>
  <si>
    <t>Program/ 
Sub-program/
Indicators</t>
  </si>
  <si>
    <t>Indicator</t>
  </si>
  <si>
    <t>Production Support Services Sub-Program</t>
  </si>
  <si>
    <t>Soil Ameliorant</t>
  </si>
  <si>
    <t>kilogram</t>
  </si>
  <si>
    <t>&gt;Goat</t>
  </si>
  <si>
    <t xml:space="preserve">                        </t>
  </si>
  <si>
    <t xml:space="preserve">Veterinary Drugs </t>
  </si>
  <si>
    <t>Grand Total</t>
  </si>
  <si>
    <t>&gt;Sheep</t>
  </si>
  <si>
    <t>&gt;Improved chicken</t>
  </si>
  <si>
    <t xml:space="preserve">    </t>
  </si>
  <si>
    <t>P/P/As/Province</t>
  </si>
  <si>
    <t>Output Indicator</t>
  </si>
  <si>
    <t>Physical</t>
  </si>
  <si>
    <t>Rice Banner Program</t>
  </si>
  <si>
    <t>1. Provision of palay seeds</t>
  </si>
  <si>
    <t>2. Provision of soil ameliorants</t>
  </si>
  <si>
    <t>No. of packs provided (@4kg/pack)</t>
  </si>
  <si>
    <t>3. Provision of agricultural machineries and equipment</t>
  </si>
  <si>
    <t>a. Rice Mill</t>
  </si>
  <si>
    <t>No. of units provided</t>
  </si>
  <si>
    <t>b. Recirculating dryers</t>
  </si>
  <si>
    <t>c. Multi-Purpose Lifting Machine</t>
  </si>
  <si>
    <t>3. Rehabilitation/Improvement and Construction of Small Scale Irrigation Projects (SSIPs)</t>
  </si>
  <si>
    <t>a. Small Water Impounding Projects/Diversion Dams</t>
  </si>
  <si>
    <t>No. of units rehabilitated/constructed</t>
  </si>
  <si>
    <t>b. Mini Solar Powered Irrigation Projects (SPIS)</t>
  </si>
  <si>
    <t>Corn Banner Program</t>
  </si>
  <si>
    <t>1. Provision of corn seeds</t>
  </si>
  <si>
    <t xml:space="preserve">No. of bags provided </t>
  </si>
  <si>
    <t>2. Provision of agricultural machineries and equipment</t>
  </si>
  <si>
    <t>a.4-WD tractors</t>
  </si>
  <si>
    <t>b. Combine harvester</t>
  </si>
  <si>
    <t>c. Mobile dryer (6-toner)</t>
  </si>
  <si>
    <t>High Value Crops Development Program</t>
  </si>
  <si>
    <t>1. Provision of assorted vegetable seeds</t>
  </si>
  <si>
    <t xml:space="preserve">No. of kg provided </t>
  </si>
  <si>
    <t>a. Multi-Purpose lifting machine</t>
  </si>
  <si>
    <t>b. Multi-Cultivator</t>
  </si>
  <si>
    <t>Livestock Banner Program</t>
  </si>
  <si>
    <t>a. Provision of livelihood projects (replacement of stocks)</t>
  </si>
  <si>
    <t>No. of stocks provided</t>
  </si>
  <si>
    <t>Goat</t>
  </si>
  <si>
    <t>Cattle</t>
  </si>
  <si>
    <t>Chicken</t>
  </si>
  <si>
    <t>b. Provision of drugs and biologics</t>
  </si>
  <si>
    <t>No. of doses provided</t>
  </si>
  <si>
    <t>Accomplished</t>
  </si>
  <si>
    <t>Target (No.)</t>
  </si>
  <si>
    <t>Support to Operations</t>
  </si>
  <si>
    <t>Livestock and Poultry Dispersal</t>
  </si>
  <si>
    <t>Drugs and Biologics</t>
  </si>
  <si>
    <t>Feed Supplements</t>
  </si>
  <si>
    <t>head</t>
  </si>
  <si>
    <t>For Typhoon Ineng Affected Areas</t>
  </si>
  <si>
    <t>For African Swine Fever Affected Areas</t>
  </si>
  <si>
    <t>Allocation ('000)</t>
  </si>
  <si>
    <t>Obligated ('000)</t>
  </si>
  <si>
    <t>Unobligated ('000)</t>
  </si>
  <si>
    <t>Financial ('000)</t>
  </si>
  <si>
    <t>Department of Agriculture</t>
  </si>
  <si>
    <t>Ilocos Region</t>
  </si>
  <si>
    <t>MFO
Programs/Projects/Activity</t>
  </si>
  <si>
    <t>Unit of 
Measure</t>
  </si>
  <si>
    <t>MOOE</t>
  </si>
  <si>
    <t>CO</t>
  </si>
  <si>
    <t>GENERAL ADMINISTRATIVE SERVICES (GASS)</t>
  </si>
  <si>
    <t>Rehabilitation/Enhancement of DA offices and buildings</t>
  </si>
  <si>
    <t>Rehabilitation and Enhancement of Administrative Building</t>
  </si>
  <si>
    <t>Rehabilitation and Enhancement of Employee’s Quarter</t>
  </si>
  <si>
    <t>Rehabilitation and Enhancement of Duplex Roofing</t>
  </si>
  <si>
    <t>Rehabilitation and Enhancement of Veterinary Laboratory</t>
  </si>
  <si>
    <t>Rehabilitation and Enhancement of Field Operations Unit Building</t>
  </si>
  <si>
    <t>Reconstruction of Soils and Feeds Laboratory cum Region 1 Disaster Risk Reduction and Management Operations Center</t>
  </si>
  <si>
    <t>MFO 2.1.  PRODUCTION SUPPORT SERVICES (PSS)</t>
  </si>
  <si>
    <t>RICE PROGRAM</t>
  </si>
  <si>
    <t xml:space="preserve">Foundation Seeds </t>
  </si>
  <si>
    <t xml:space="preserve">Hybrid Seeds </t>
  </si>
  <si>
    <t>40 kgs./bag</t>
  </si>
  <si>
    <t>Provision of Fertilizer</t>
  </si>
  <si>
    <t>Urea</t>
  </si>
  <si>
    <t>50kg/bag</t>
  </si>
  <si>
    <t>Complete</t>
  </si>
  <si>
    <t>Organic</t>
  </si>
  <si>
    <t>Others</t>
  </si>
  <si>
    <t>Provision of Soil Ameliorants</t>
  </si>
  <si>
    <t>packs</t>
  </si>
  <si>
    <t>CORN/ CASSAVA PROGRAM</t>
  </si>
  <si>
    <t>Yellow corn (Sweet Corn)</t>
  </si>
  <si>
    <t>Hybrid</t>
  </si>
  <si>
    <t>OPV White Corn</t>
  </si>
  <si>
    <t>pieces</t>
  </si>
  <si>
    <t>Laminated Sacks</t>
  </si>
  <si>
    <t>HIGH VALUE CROPS</t>
  </si>
  <si>
    <t>Vegetable Seeds</t>
  </si>
  <si>
    <t>Lowland</t>
  </si>
  <si>
    <t>Sweet Pepper</t>
  </si>
  <si>
    <t>Ampalaya</t>
  </si>
  <si>
    <t>Squash</t>
  </si>
  <si>
    <t>Tomato</t>
  </si>
  <si>
    <t>Eggplant</t>
  </si>
  <si>
    <t>Upland</t>
  </si>
  <si>
    <t>Assorted Vegetables</t>
  </si>
  <si>
    <t>Papaya</t>
  </si>
  <si>
    <t>packets</t>
  </si>
  <si>
    <t>Spices</t>
  </si>
  <si>
    <t>Watermelon</t>
  </si>
  <si>
    <t xml:space="preserve">Others </t>
  </si>
  <si>
    <t>Provision of Planting Materials</t>
  </si>
  <si>
    <t>Mango</t>
  </si>
  <si>
    <t>piece</t>
  </si>
  <si>
    <t>Rambutan</t>
  </si>
  <si>
    <t>Cacao</t>
  </si>
  <si>
    <t>Calamansi/Citrus</t>
  </si>
  <si>
    <t>Coffee</t>
  </si>
  <si>
    <t>Lanzones</t>
  </si>
  <si>
    <t>Rootcrops</t>
  </si>
  <si>
    <t>Sweet Potato</t>
  </si>
  <si>
    <t>cuttings</t>
  </si>
  <si>
    <t>PE Plastic Sheet</t>
  </si>
  <si>
    <t>roll</t>
  </si>
  <si>
    <t>Fertilizer</t>
  </si>
  <si>
    <t>Foliar Spray</t>
  </si>
  <si>
    <t>liter</t>
  </si>
  <si>
    <t>Re-Stocking of Animals</t>
  </si>
  <si>
    <t>Large Ruminants</t>
  </si>
  <si>
    <t>Carabao</t>
  </si>
  <si>
    <t>Horse</t>
  </si>
  <si>
    <t>Small Ruminants</t>
  </si>
  <si>
    <t>Doe</t>
  </si>
  <si>
    <t>Buck</t>
  </si>
  <si>
    <t>Male/Female</t>
  </si>
  <si>
    <t>Sheep</t>
  </si>
  <si>
    <t>Ewe</t>
  </si>
  <si>
    <t>Ram</t>
  </si>
  <si>
    <t>Swine/Native Swine</t>
  </si>
  <si>
    <t>Poultry</t>
  </si>
  <si>
    <t>Ducks</t>
  </si>
  <si>
    <t>Native</t>
  </si>
  <si>
    <t>Free-Ranged Chicken</t>
  </si>
  <si>
    <t>Turkey</t>
  </si>
  <si>
    <t>Provision of Animal Feeds and supplements/drugs and biologics</t>
  </si>
  <si>
    <t>bottle</t>
  </si>
  <si>
    <t>Feeds</t>
  </si>
  <si>
    <t>Multi-Vitamins</t>
  </si>
  <si>
    <t>Antibiotic</t>
  </si>
  <si>
    <t>Vaccine</t>
  </si>
  <si>
    <t>Dewormer</t>
  </si>
  <si>
    <t>MFO 2.4. RESEARCH AND DEVELOPMENT</t>
  </si>
  <si>
    <t>Rehabilitation of Central Luzon Integrated Agricultural Research Center for Hillyland Development (CLIARC-UD)</t>
  </si>
  <si>
    <t>MFO 3:  IRRIGATION NETWORK SERVICES (INS)</t>
  </si>
  <si>
    <t>Rehabilitation of Irrigation Dams/Systems</t>
  </si>
  <si>
    <t>Communal Irrigation System (CIS)</t>
  </si>
  <si>
    <t>Diversion Dam (DD)</t>
  </si>
  <si>
    <t>Natividad</t>
  </si>
  <si>
    <t>Improvement of Bantay Tanggal DD</t>
  </si>
  <si>
    <t>Sual(PREC)</t>
  </si>
  <si>
    <t>PREC-Sual canal lining</t>
  </si>
  <si>
    <t>San Juan</t>
  </si>
  <si>
    <t>Dasay DD</t>
  </si>
  <si>
    <t>Rosario</t>
  </si>
  <si>
    <t>Carunuan West DD</t>
  </si>
  <si>
    <t>Quirino</t>
  </si>
  <si>
    <t>Sinait</t>
  </si>
  <si>
    <t>Ubbog DD</t>
  </si>
  <si>
    <t>Nagcullooban DD</t>
  </si>
  <si>
    <t>Carasi</t>
  </si>
  <si>
    <t>Bungad DD</t>
  </si>
  <si>
    <t>Bimoyayong DD</t>
  </si>
  <si>
    <t>Bangui</t>
  </si>
  <si>
    <t>Taguiporo Grande DD</t>
  </si>
  <si>
    <t>Burgos</t>
  </si>
  <si>
    <t>Ablan DD</t>
  </si>
  <si>
    <t>Vintar</t>
  </si>
  <si>
    <t>Cabisuculan DD</t>
  </si>
  <si>
    <t>Dipilat Canal Lining</t>
  </si>
  <si>
    <t>Zanjera Camaquin DD</t>
  </si>
  <si>
    <t>Piddig</t>
  </si>
  <si>
    <t>Abucay Canal Lining</t>
  </si>
  <si>
    <t>Pagudpud</t>
  </si>
  <si>
    <t>Rincon DD</t>
  </si>
  <si>
    <t>Tabbog DD</t>
  </si>
  <si>
    <t>Pinili</t>
  </si>
  <si>
    <t>Bungro DD</t>
  </si>
  <si>
    <t>Paoay</t>
  </si>
  <si>
    <t>San Agustin DD</t>
  </si>
  <si>
    <t>Salbang DD</t>
  </si>
  <si>
    <t>Solsona</t>
  </si>
  <si>
    <t>Barcelona DD</t>
  </si>
  <si>
    <t>Bubuos Capurictan DD</t>
  </si>
  <si>
    <t>Small Water Impounding Projects (SWIP)</t>
  </si>
  <si>
    <t>Umingan</t>
  </si>
  <si>
    <t>Casilan SWIP</t>
  </si>
  <si>
    <t>Digap SWIP</t>
  </si>
  <si>
    <t>Balungao</t>
  </si>
  <si>
    <t>San Aurelio SWIP</t>
  </si>
  <si>
    <t>Angayan Sur SWIP</t>
  </si>
  <si>
    <t>Centro SWIP</t>
  </si>
  <si>
    <t>Sta.Maria</t>
  </si>
  <si>
    <t>Pinsal SWIP</t>
  </si>
  <si>
    <t>Nagsurot SWIP</t>
  </si>
  <si>
    <t>Saricao SWIP</t>
  </si>
  <si>
    <t>Sarrat</t>
  </si>
  <si>
    <t>San Cristobal SWIP</t>
  </si>
  <si>
    <t>Tangaoan SWIP</t>
  </si>
  <si>
    <t xml:space="preserve"> Batac</t>
  </si>
  <si>
    <t>Pimentel SWIP</t>
  </si>
  <si>
    <t>Nagtrigoan SWIP</t>
  </si>
  <si>
    <t>San Nicolas</t>
  </si>
  <si>
    <t>Samac SWIP</t>
  </si>
  <si>
    <t>MFO 5:  AGRICULTURAL FARM MACHINERIES, EQUIPMENT AND FACILITIES</t>
  </si>
  <si>
    <t>Rehabilitation of Production and Post-Harvest Facilities</t>
  </si>
  <si>
    <t xml:space="preserve">Mushroom Growing facility </t>
  </si>
  <si>
    <t>Buffer seed bodega</t>
  </si>
  <si>
    <t>Mango seedling nursery</t>
  </si>
  <si>
    <t>Screenhouses</t>
  </si>
  <si>
    <t>Greenhouse</t>
  </si>
  <si>
    <t>Garlic Storage Facility</t>
  </si>
  <si>
    <t>Nursery (2)</t>
  </si>
  <si>
    <t>units</t>
  </si>
  <si>
    <t>Honey bee cages roofing</t>
  </si>
  <si>
    <t>Organic goat house</t>
  </si>
  <si>
    <t>Goat House</t>
  </si>
  <si>
    <t>Livestock Section pump house</t>
  </si>
  <si>
    <t>Chicken house with fence</t>
  </si>
  <si>
    <t>Duck house</t>
  </si>
  <si>
    <t>Piggery house with fence</t>
  </si>
  <si>
    <t>Target No.</t>
  </si>
  <si>
    <t>ALLOCATION</t>
  </si>
  <si>
    <t xml:space="preserve">Physical
</t>
  </si>
  <si>
    <t>FINANCIAL ('000)</t>
  </si>
  <si>
    <t xml:space="preserve">Obligated ('000) </t>
  </si>
  <si>
    <t>200M Typhoon Ompong Rehabilitation and Recovery Program</t>
  </si>
  <si>
    <t>Regionwide</t>
  </si>
  <si>
    <t>Rehabilitation of Nagtrigoan SWIP</t>
  </si>
  <si>
    <t>Rehabilitation of Dalayap DD</t>
  </si>
  <si>
    <t>Rehabilitation of Caunayan CIS</t>
  </si>
  <si>
    <t>Rehabilitation/Improvement of Lipay DD Canal lining</t>
  </si>
  <si>
    <t>Improvement of Ester DD</t>
  </si>
  <si>
    <t>Improvement of Esperanza DD</t>
  </si>
  <si>
    <t>Improvement of Bacsil Norte Canal Lining</t>
  </si>
  <si>
    <t>Rehabilitation of Burbor Dam</t>
  </si>
  <si>
    <t>Improvement of Nagpatpatan Canal Lining</t>
  </si>
  <si>
    <t>For PPC</t>
  </si>
  <si>
    <t>a. Cattle</t>
  </si>
  <si>
    <t xml:space="preserve">        Upgraded Yearling</t>
  </si>
  <si>
    <t xml:space="preserve">        Upgraded Heifer</t>
  </si>
  <si>
    <t xml:space="preserve">        Upgraded Junior Bull</t>
  </si>
  <si>
    <t>a. Chicken</t>
  </si>
  <si>
    <t xml:space="preserve">         Free Range Chicken (Pullet)</t>
  </si>
  <si>
    <t xml:space="preserve">         Free Range Chicken (Rooster)</t>
  </si>
  <si>
    <t>Agricultural Expenses</t>
  </si>
  <si>
    <t>Realignment of projects.</t>
  </si>
  <si>
    <t xml:space="preserve">      Liquid Disinfectant</t>
  </si>
  <si>
    <t xml:space="preserve">      Hydrated lime</t>
  </si>
  <si>
    <t xml:space="preserve">    ASF Test Kits</t>
  </si>
  <si>
    <t xml:space="preserve">     Positive Control</t>
  </si>
  <si>
    <t xml:space="preserve">     Liquid Disinfectants</t>
  </si>
  <si>
    <t>gals</t>
  </si>
  <si>
    <t>sets</t>
  </si>
  <si>
    <t>Nagpatpatan Canal Lining</t>
  </si>
  <si>
    <t>Completed.</t>
  </si>
  <si>
    <t>Veterinary Drugs/Supplements</t>
  </si>
  <si>
    <t>bots</t>
  </si>
  <si>
    <t>Animal Feeds</t>
  </si>
  <si>
    <t>Prepared by:</t>
  </si>
  <si>
    <t>Reviewed by :</t>
  </si>
  <si>
    <t>Certified correct:</t>
  </si>
  <si>
    <t>Noted by:</t>
  </si>
  <si>
    <t>JULIUS R. BRIONES</t>
  </si>
  <si>
    <t>IRENE P. TACTAC</t>
  </si>
  <si>
    <t>GILDA R.RODRIGUEZ</t>
  </si>
  <si>
    <t>JOEL G. MACONOCIDO</t>
  </si>
  <si>
    <t xml:space="preserve">Report Officer, RDRRM Opcen </t>
  </si>
  <si>
    <t>RDRRM Focal/Coordinator</t>
  </si>
  <si>
    <t>Chief, Budget Section</t>
  </si>
  <si>
    <t>OIC-Chief, Admin and Finance Division</t>
  </si>
  <si>
    <t>SARO-E-20-0000156</t>
  </si>
  <si>
    <t>ASA-2019-00135</t>
  </si>
  <si>
    <t>Payment completed last February 2020/ Used in disease monitoring and surveillance</t>
  </si>
  <si>
    <t xml:space="preserve">   </t>
  </si>
  <si>
    <t>Obligated</t>
  </si>
  <si>
    <t>Procured a total of 68,628 kg or 4,575 hectares  which is higher than the target. This is due to efficient bidding process; 
Distribution to farmers complete.</t>
  </si>
  <si>
    <t>Area Served (ha)</t>
  </si>
  <si>
    <t>Total procured seeds is good for 17,434 ha. Which is more than the target, this is due to efficient bidding process; 
Complete distribution to farmer beneficiaries</t>
  </si>
  <si>
    <t>Area served</t>
  </si>
  <si>
    <t>Project Cancelled; Allocated fund will be utilized for other infrastructure projects with adjusted project cost.</t>
  </si>
  <si>
    <t>Repair of Small Water Impounding Project-Nueva Era</t>
  </si>
  <si>
    <t>NESTOR D. DOMENDEN, CESO IV</t>
  </si>
  <si>
    <t>OIC-Regional Executive Director</t>
  </si>
  <si>
    <t xml:space="preserve">  </t>
  </si>
  <si>
    <t>SARO-E-19-0012554</t>
  </si>
  <si>
    <t>Region I</t>
  </si>
  <si>
    <t>DESCRIPTION</t>
  </si>
  <si>
    <t>LOCATION</t>
  </si>
  <si>
    <t>BENEFICIARIES</t>
  </si>
  <si>
    <t>PROVINCE</t>
  </si>
  <si>
    <t>MUNICIPALITY</t>
  </si>
  <si>
    <t>SERVED</t>
  </si>
  <si>
    <t>% 
(Disbursed vs Obligated)</t>
  </si>
  <si>
    <t>TOTAL</t>
  </si>
  <si>
    <t>Certified by</t>
  </si>
  <si>
    <t>IRENE P. TACTAc</t>
  </si>
  <si>
    <t>CRISTINA A. JACINTO</t>
  </si>
  <si>
    <t>ARNOLD T. EBREO</t>
  </si>
  <si>
    <t>Rehabilitation and Enhancement of Dormitory Building  (Laborers’ Quarter)</t>
  </si>
  <si>
    <t>Rehabilitation and Enhancement of  Multi-purpose building --(Reconstruction of Guests’ House and Operations Building)</t>
  </si>
  <si>
    <t>For Fall ArmyWorm Affected Areas</t>
  </si>
  <si>
    <t>Procurement of Insecticides</t>
  </si>
  <si>
    <t>Procurement of Pheromone lure</t>
  </si>
  <si>
    <t xml:space="preserve">           - Botanical</t>
  </si>
  <si>
    <t xml:space="preserve">           - Microbial (Bacillus sp.)</t>
  </si>
  <si>
    <t>a. ) Organic insecticides</t>
  </si>
  <si>
    <t>b.) Synthetic insecticides</t>
  </si>
  <si>
    <t xml:space="preserve">           - Chlorfluazon</t>
  </si>
  <si>
    <t xml:space="preserve">           - Tetraniliprole</t>
  </si>
  <si>
    <t xml:space="preserve">            - Spinetoram</t>
  </si>
  <si>
    <t>pcs</t>
  </si>
  <si>
    <t>OIC, Budget Section</t>
  </si>
  <si>
    <t>Chief, Accounting Section</t>
  </si>
  <si>
    <t>Manugos DD</t>
  </si>
  <si>
    <t>For commencement of work</t>
  </si>
  <si>
    <t>Completed/Distributed; Mortality -1 yearling (emergency slaughter)</t>
  </si>
  <si>
    <t>Completed/ Distributed</t>
  </si>
  <si>
    <t>For African Swine Fever Affected Farmers/Raisers</t>
  </si>
  <si>
    <t>ASA-2020-000126</t>
  </si>
  <si>
    <t>Indemnification</t>
  </si>
  <si>
    <t>1. Distribution of cash assistance</t>
  </si>
  <si>
    <t>no. of animals indemnified</t>
  </si>
  <si>
    <t>Suspended construction activities due to standing crops</t>
  </si>
  <si>
    <t>site</t>
  </si>
  <si>
    <t>Nursery and Warehouse/Seed Storage (PREC Station)</t>
  </si>
  <si>
    <t>Rehabilitation and Enhancement of Dormitory Building  (PREC Station-additional fund)</t>
  </si>
  <si>
    <t>Buffer seed bodega (support fund)</t>
  </si>
  <si>
    <t xml:space="preserve">               a.) Dingras, Ilocos Norte</t>
  </si>
  <si>
    <t>Perimeter Fence</t>
  </si>
  <si>
    <t>As of February 01, 2021</t>
  </si>
  <si>
    <t xml:space="preserve">               b.) Batac City, Ilocos Norte</t>
  </si>
  <si>
    <t xml:space="preserve">               c.) Sual, Pangasinan</t>
  </si>
  <si>
    <t xml:space="preserve">             a.) INREC Station</t>
  </si>
  <si>
    <t xml:space="preserve">             b.) PREC Station</t>
  </si>
  <si>
    <t>For signature of contract agreement</t>
  </si>
  <si>
    <t>Project cancelled</t>
  </si>
  <si>
    <t xml:space="preserve">     </t>
  </si>
  <si>
    <t>100.00% physical accomplishment</t>
  </si>
  <si>
    <t>MARICHU C. VILLEGAS</t>
  </si>
  <si>
    <t>Distributed; Remaining amount is for savings</t>
  </si>
  <si>
    <t>ASA-2021-017</t>
  </si>
  <si>
    <t xml:space="preserve">Distribution of cash assistance </t>
  </si>
  <si>
    <t>Allocated fund will be used in the construction of buffer seed bodega under Rice Program.</t>
  </si>
  <si>
    <t xml:space="preserve">Temporary suspended </t>
  </si>
  <si>
    <t>ASA # 2020-000487</t>
  </si>
  <si>
    <t>ASA # 2020- 000111</t>
  </si>
  <si>
    <t xml:space="preserve">Batac </t>
  </si>
  <si>
    <t xml:space="preserve">Improvement of Irrigation Canal </t>
  </si>
  <si>
    <t>Mapandan</t>
  </si>
  <si>
    <t xml:space="preserve">Construction of additional canal lining </t>
  </si>
  <si>
    <t>ASA No. 2019-000166</t>
  </si>
  <si>
    <t>As of June 01, 2021</t>
  </si>
  <si>
    <t>DOMINADOR R. LIM, JR.</t>
  </si>
  <si>
    <t xml:space="preserve">DOMINADOR R. LIM, JR. </t>
  </si>
  <si>
    <t>Completed/ Delivered</t>
  </si>
  <si>
    <t xml:space="preserve">Completed </t>
  </si>
  <si>
    <t>ASA-2021-000045</t>
  </si>
  <si>
    <t>Procurement of Convection Polymerase Chain Reaction (cPCR)</t>
  </si>
  <si>
    <t xml:space="preserve">pcs. </t>
  </si>
  <si>
    <t>Typhoon Nika, Ofel, Pepito, Quinta, Rolly, Ulysses</t>
  </si>
  <si>
    <t>Provision of Assorted vegetable seeds</t>
  </si>
  <si>
    <t>kilograms</t>
  </si>
  <si>
    <t>As of July 01, 2021</t>
  </si>
  <si>
    <t>For African Swine Fever Virus Detection Kit</t>
  </si>
  <si>
    <t>P/P/As</t>
  </si>
  <si>
    <t xml:space="preserve">Production Support Services Sub-Program  </t>
  </si>
  <si>
    <t xml:space="preserve">GM Hybrid Yellow Corn </t>
  </si>
  <si>
    <t xml:space="preserve">bags </t>
  </si>
  <si>
    <t xml:space="preserve">High Value Crops Development Program </t>
  </si>
  <si>
    <t>Vegetables Seeds</t>
  </si>
  <si>
    <t xml:space="preserve">kilogram </t>
  </si>
  <si>
    <t xml:space="preserve">Livestock Banner Program </t>
  </si>
  <si>
    <t xml:space="preserve">Livelihood Assistance Program </t>
  </si>
  <si>
    <t xml:space="preserve">Mallard Duck </t>
  </si>
  <si>
    <t xml:space="preserve">heads </t>
  </si>
  <si>
    <t>36.44% physical accomplishment but no on-going construction activity</t>
  </si>
  <si>
    <t>5.00% physical accomplishment but no on-going construction activity</t>
  </si>
  <si>
    <t xml:space="preserve">Completed; On-going preparation of billing documents </t>
  </si>
  <si>
    <t xml:space="preserve">Support to Operations </t>
  </si>
  <si>
    <t xml:space="preserve"> Re-Stocking of Animals </t>
  </si>
  <si>
    <t>Provision of feeds, supplements, drugs and biologics</t>
  </si>
  <si>
    <t>ASA-No 2021-000022</t>
  </si>
  <si>
    <t>-</t>
  </si>
  <si>
    <t>ASA- 2021-000036</t>
  </si>
  <si>
    <t>As of September 01, 2021</t>
  </si>
  <si>
    <t>23.94% physical accomplishment but no on-going construction activity</t>
  </si>
  <si>
    <t>On-going process of final billing with 100.00% physical accomplishment</t>
  </si>
  <si>
    <t>RUEL L. RIVERA</t>
  </si>
  <si>
    <t>Completed; Unmet physical target is due to higher unit cost of the improved chicken.</t>
  </si>
  <si>
    <t>Swine</t>
  </si>
  <si>
    <t>Savings; Fund Transferred to LGU- Mapandan (on-going construction)</t>
  </si>
  <si>
    <t>100.00% physical accomplishment; Waiting for  final inspection</t>
  </si>
  <si>
    <t>83.25% physical accomplishment but no on-going construction activity</t>
  </si>
  <si>
    <t xml:space="preserve">On-going painting works for the stone masonry perimeter wall with 85.54% physical accomplishment; </t>
  </si>
  <si>
    <t>On-going installation of ceiling frame with 67.20% physical accomplishment</t>
  </si>
  <si>
    <t>On-going installation of ceiling frame with 77.99% physical accomplishment</t>
  </si>
  <si>
    <t>ASA-No 2021-000134/ 000138</t>
  </si>
  <si>
    <t>As of August 02, 2021</t>
  </si>
  <si>
    <t>As of November 02, 2021</t>
  </si>
  <si>
    <t xml:space="preserve">75.61% physical accomplishment but no on-going construction activity </t>
  </si>
  <si>
    <t>Unobligated funds - ongoing procurement;
For payment lot 4 partial - 3,705,636.00
Vet drugs ongoing delivery and distribution</t>
  </si>
  <si>
    <t>For signature of as-built plans with 100.00% physical accomplishment</t>
  </si>
  <si>
    <t>Disbursed/ Completed</t>
  </si>
  <si>
    <t>As of December 01, 2021</t>
  </si>
  <si>
    <t>100.00% physical accomplishment; On-going process of final billing</t>
  </si>
  <si>
    <t xml:space="preserve">Obligated: For approval of Purchase Order and Contract of Agreement </t>
  </si>
  <si>
    <t xml:space="preserve">For approval of Purchase of Order and Contract of Agreement ; For delivery </t>
  </si>
  <si>
    <t>For signature of Notice to Proceed and BAC Resolution</t>
  </si>
  <si>
    <t xml:space="preserve">Distributed; For processing of payment </t>
  </si>
  <si>
    <t>On-going construction of concrete canal with 80.00% physical accomplishment</t>
  </si>
  <si>
    <t>On-going of nprocess for final billing with 100.00% physical accomplishment</t>
  </si>
  <si>
    <t>On-going process for final billing with 100.00% physical accomplishment</t>
  </si>
  <si>
    <t>Terminated last July 21, 2021; for preparation of blacklist order</t>
  </si>
  <si>
    <t>For preparation of billing documents with 100.00% physical accomplishment</t>
  </si>
  <si>
    <t xml:space="preserve">On-going construction with 20.00% physical accomplishment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</si>
</sst>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"/>
    <numFmt numFmtId="168" formatCode="_(* #,##0.0000000_);_(* \(#,##0.0000000\);_(* &quot;-&quot;??_);_(@_)"/>
    <numFmt numFmtId="169" formatCode="#,##0;[Red]#,##0"/>
    <numFmt numFmtId="170" formatCode="_(* #,##0.000_);_(* \(#,##0.000\);_(* &quot;-&quot;??_);_(@_)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u val="singleAccounting"/>
      <sz val="12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6"/>
      <name val="Abadi MT Condensed Extra Bold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theme="1"/>
      <name val="Arial Narrow"/>
      <family val="2"/>
    </font>
    <font>
      <b/>
      <sz val="11"/>
      <color rgb="FF0000FF"/>
      <name val="Arial Narrow"/>
      <family val="2"/>
    </font>
    <font>
      <b/>
      <sz val="11"/>
      <color theme="1"/>
      <name val="Arial Narrow"/>
      <family val="2"/>
    </font>
    <font>
      <b/>
      <sz val="11"/>
      <color rgb="FF0070C0"/>
      <name val="Arial Narrow"/>
      <family val="2"/>
    </font>
    <font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name val="Calibri"/>
      <family val="2"/>
      <scheme val="minor"/>
    </font>
    <font>
      <i/>
      <sz val="16"/>
      <color theme="1"/>
      <name val="Arial Narrow"/>
      <family val="2"/>
    </font>
    <font>
      <i/>
      <sz val="16"/>
      <name val="Calibri"/>
      <family val="2"/>
      <scheme val="minor"/>
    </font>
    <font>
      <i/>
      <sz val="11"/>
      <color theme="1"/>
      <name val="Calibri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8"/>
      <color theme="1"/>
      <name val="Calibri"/>
      <family val="2"/>
      <scheme val="minor"/>
    </font>
    <font>
      <sz val="14"/>
      <color rgb="FF00B050"/>
      <name val="Cambria"/>
      <family val="1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8"/>
      <name val="Tahoma"/>
      <family val="2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14"/>
      <color theme="1"/>
      <name val="Tahoma"/>
      <family val="2"/>
    </font>
    <font>
      <sz val="14"/>
      <name val="Tahoma"/>
      <family val="2"/>
    </font>
    <font>
      <sz val="14"/>
      <color rgb="FF000000"/>
      <name val="Tahoma"/>
      <family val="2"/>
    </font>
    <font>
      <b/>
      <sz val="14"/>
      <name val="Tahoma"/>
      <family val="2"/>
    </font>
    <font>
      <sz val="14"/>
      <name val="Cambria"/>
      <family val="1"/>
    </font>
    <font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3">
    <xf numFmtId="0" fontId="0" fillId="0" borderId="0" xfId="0"/>
    <xf numFmtId="165" fontId="2" fillId="0" borderId="0" xfId="1" applyNumberFormat="1" applyFont="1" applyFill="1" applyAlignment="1">
      <alignment vertical="center"/>
    </xf>
    <xf numFmtId="165" fontId="6" fillId="2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horizontal="left"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165" fontId="7" fillId="2" borderId="14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left" vertical="center"/>
    </xf>
    <xf numFmtId="165" fontId="6" fillId="0" borderId="0" xfId="1" applyNumberFormat="1" applyFont="1" applyFill="1" applyAlignment="1">
      <alignment horizontal="center" vertical="center"/>
    </xf>
    <xf numFmtId="37" fontId="6" fillId="0" borderId="18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left" vertical="center" wrapText="1"/>
    </xf>
    <xf numFmtId="37" fontId="7" fillId="0" borderId="15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Alignment="1">
      <alignment horizontal="left" vertical="center"/>
    </xf>
    <xf numFmtId="165" fontId="4" fillId="0" borderId="0" xfId="1" applyNumberFormat="1" applyFont="1" applyFill="1" applyAlignment="1">
      <alignment horizontal="left" vertical="center"/>
    </xf>
    <xf numFmtId="165" fontId="4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5" fontId="4" fillId="0" borderId="15" xfId="1" applyNumberFormat="1" applyFont="1" applyFill="1" applyBorder="1" applyAlignment="1">
      <alignment horizontal="left" vertical="center"/>
    </xf>
    <xf numFmtId="37" fontId="4" fillId="0" borderId="15" xfId="1" applyNumberFormat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right" vertical="center"/>
    </xf>
    <xf numFmtId="165" fontId="4" fillId="2" borderId="15" xfId="1" applyNumberFormat="1" applyFont="1" applyFill="1" applyBorder="1" applyAlignment="1">
      <alignment horizontal="left" vertical="center"/>
    </xf>
    <xf numFmtId="165" fontId="4" fillId="0" borderId="16" xfId="1" applyNumberFormat="1" applyFont="1" applyFill="1" applyBorder="1" applyAlignment="1">
      <alignment horizontal="left" vertical="center"/>
    </xf>
    <xf numFmtId="37" fontId="4" fillId="0" borderId="16" xfId="1" applyNumberFormat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right" vertical="center"/>
    </xf>
    <xf numFmtId="4" fontId="4" fillId="0" borderId="16" xfId="1" applyNumberFormat="1" applyFont="1" applyFill="1" applyBorder="1" applyAlignment="1">
      <alignment horizontal="left" vertical="center" wrapText="1"/>
    </xf>
    <xf numFmtId="165" fontId="2" fillId="0" borderId="11" xfId="1" applyNumberFormat="1" applyFont="1" applyFill="1" applyBorder="1" applyAlignment="1">
      <alignment horizontal="left" vertical="center" indent="2"/>
    </xf>
    <xf numFmtId="165" fontId="2" fillId="0" borderId="11" xfId="1" applyNumberFormat="1" applyFont="1" applyFill="1" applyBorder="1" applyAlignment="1">
      <alignment horizontal="left" vertical="center"/>
    </xf>
    <xf numFmtId="165" fontId="2" fillId="0" borderId="12" xfId="1" applyNumberFormat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right" vertical="center"/>
    </xf>
    <xf numFmtId="43" fontId="2" fillId="0" borderId="16" xfId="1" applyNumberFormat="1" applyFont="1" applyFill="1" applyBorder="1" applyAlignment="1">
      <alignment horizontal="left" vertical="center"/>
    </xf>
    <xf numFmtId="43" fontId="2" fillId="0" borderId="19" xfId="1" applyNumberFormat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right" vertical="center"/>
    </xf>
    <xf numFmtId="165" fontId="2" fillId="0" borderId="20" xfId="1" applyNumberFormat="1" applyFont="1" applyFill="1" applyBorder="1" applyAlignment="1">
      <alignment horizontal="left" vertical="center" indent="2"/>
    </xf>
    <xf numFmtId="165" fontId="2" fillId="2" borderId="16" xfId="1" applyNumberFormat="1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right" vertical="center"/>
    </xf>
    <xf numFmtId="165" fontId="2" fillId="2" borderId="16" xfId="1" applyNumberFormat="1" applyFont="1" applyFill="1" applyBorder="1" applyAlignment="1">
      <alignment horizontal="left" vertical="center" indent="2"/>
    </xf>
    <xf numFmtId="165" fontId="2" fillId="2" borderId="16" xfId="1" applyNumberFormat="1" applyFont="1" applyFill="1" applyBorder="1" applyAlignment="1">
      <alignment horizontal="left" vertical="center" wrapText="1" indent="2"/>
    </xf>
    <xf numFmtId="165" fontId="4" fillId="2" borderId="14" xfId="1" applyNumberFormat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left" vertical="center"/>
    </xf>
    <xf numFmtId="37" fontId="4" fillId="2" borderId="14" xfId="1" applyNumberFormat="1" applyFont="1" applyFill="1" applyBorder="1" applyAlignment="1">
      <alignment horizontal="center" vertical="center"/>
    </xf>
    <xf numFmtId="43" fontId="4" fillId="2" borderId="14" xfId="1" applyFont="1" applyFill="1" applyBorder="1" applyAlignment="1">
      <alignment horizontal="center" vertical="center"/>
    </xf>
    <xf numFmtId="43" fontId="4" fillId="2" borderId="14" xfId="1" applyFont="1" applyFill="1" applyBorder="1" applyAlignment="1">
      <alignment horizontal="left" vertical="center"/>
    </xf>
    <xf numFmtId="165" fontId="4" fillId="2" borderId="0" xfId="1" applyNumberFormat="1" applyFont="1" applyFill="1" applyAlignment="1">
      <alignment vertical="center"/>
    </xf>
    <xf numFmtId="165" fontId="2" fillId="2" borderId="16" xfId="1" applyNumberFormat="1" applyFont="1" applyFill="1" applyBorder="1" applyAlignment="1">
      <alignment horizontal="left" vertical="center" wrapText="1"/>
    </xf>
    <xf numFmtId="165" fontId="4" fillId="2" borderId="16" xfId="1" applyNumberFormat="1" applyFont="1" applyFill="1" applyBorder="1" applyAlignment="1">
      <alignment horizontal="left" vertical="center"/>
    </xf>
    <xf numFmtId="43" fontId="4" fillId="2" borderId="16" xfId="1" applyFont="1" applyFill="1" applyBorder="1" applyAlignment="1">
      <alignment horizontal="center" vertical="center"/>
    </xf>
    <xf numFmtId="43" fontId="4" fillId="2" borderId="16" xfId="1" applyFont="1" applyFill="1" applyBorder="1" applyAlignment="1">
      <alignment horizontal="right" vertical="center"/>
    </xf>
    <xf numFmtId="43" fontId="4" fillId="2" borderId="16" xfId="1" applyNumberFormat="1" applyFont="1" applyFill="1" applyBorder="1" applyAlignment="1">
      <alignment horizontal="left" vertical="center"/>
    </xf>
    <xf numFmtId="165" fontId="12" fillId="2" borderId="16" xfId="1" applyNumberFormat="1" applyFont="1" applyFill="1" applyBorder="1" applyAlignment="1">
      <alignment horizontal="left" vertical="center" wrapText="1"/>
    </xf>
    <xf numFmtId="37" fontId="7" fillId="2" borderId="18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left" vertical="center" wrapText="1" indent="1"/>
    </xf>
    <xf numFmtId="165" fontId="2" fillId="2" borderId="11" xfId="1" applyNumberFormat="1" applyFont="1" applyFill="1" applyBorder="1" applyAlignment="1">
      <alignment horizontal="left" vertical="center"/>
    </xf>
    <xf numFmtId="43" fontId="2" fillId="2" borderId="16" xfId="1" applyNumberFormat="1" applyFont="1" applyFill="1" applyBorder="1" applyAlignment="1">
      <alignment horizontal="left" vertical="center"/>
    </xf>
    <xf numFmtId="37" fontId="6" fillId="2" borderId="18" xfId="1" applyNumberFormat="1" applyFont="1" applyFill="1" applyBorder="1" applyAlignment="1">
      <alignment horizontal="center" vertical="center"/>
    </xf>
    <xf numFmtId="43" fontId="13" fillId="2" borderId="16" xfId="1" applyFont="1" applyFill="1" applyBorder="1" applyAlignment="1">
      <alignment horizontal="center" vertical="center"/>
    </xf>
    <xf numFmtId="43" fontId="13" fillId="2" borderId="16" xfId="1" applyFont="1" applyFill="1" applyBorder="1" applyAlignment="1">
      <alignment horizontal="right" vertical="center"/>
    </xf>
    <xf numFmtId="165" fontId="14" fillId="2" borderId="16" xfId="1" applyNumberFormat="1" applyFont="1" applyFill="1" applyBorder="1" applyAlignment="1">
      <alignment horizontal="left" vertical="center" wrapText="1"/>
    </xf>
    <xf numFmtId="165" fontId="5" fillId="2" borderId="16" xfId="1" applyNumberFormat="1" applyFont="1" applyFill="1" applyBorder="1" applyAlignment="1">
      <alignment horizontal="left" vertical="center" wrapText="1"/>
    </xf>
    <xf numFmtId="37" fontId="2" fillId="2" borderId="16" xfId="1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left" vertical="center" wrapText="1"/>
    </xf>
    <xf numFmtId="165" fontId="4" fillId="2" borderId="16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>
      <alignment horizontal="left" vertical="center"/>
    </xf>
    <xf numFmtId="165" fontId="2" fillId="2" borderId="17" xfId="1" applyNumberFormat="1" applyFont="1" applyFill="1" applyBorder="1" applyAlignment="1">
      <alignment horizontal="left" vertical="center" indent="2"/>
    </xf>
    <xf numFmtId="165" fontId="2" fillId="2" borderId="17" xfId="1" applyNumberFormat="1" applyFont="1" applyFill="1" applyBorder="1" applyAlignment="1">
      <alignment horizontal="left" vertical="center"/>
    </xf>
    <xf numFmtId="37" fontId="2" fillId="2" borderId="17" xfId="1" applyNumberFormat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right" vertical="center"/>
    </xf>
    <xf numFmtId="4" fontId="6" fillId="2" borderId="21" xfId="1" applyNumberFormat="1" applyFont="1" applyFill="1" applyBorder="1" applyAlignment="1">
      <alignment horizontal="left" vertical="center" wrapText="1"/>
    </xf>
    <xf numFmtId="37" fontId="6" fillId="2" borderId="17" xfId="1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9" fontId="15" fillId="0" borderId="0" xfId="3" applyFont="1" applyAlignment="1">
      <alignment vertical="center"/>
    </xf>
    <xf numFmtId="165" fontId="15" fillId="0" borderId="0" xfId="4" applyNumberFormat="1" applyFont="1" applyAlignment="1">
      <alignment vertical="center"/>
    </xf>
    <xf numFmtId="0" fontId="15" fillId="0" borderId="0" xfId="2" applyFont="1" applyAlignment="1">
      <alignment horizontal="center" vertical="center"/>
    </xf>
    <xf numFmtId="165" fontId="17" fillId="0" borderId="22" xfId="4" applyNumberFormat="1" applyFont="1" applyFill="1" applyBorder="1" applyAlignment="1">
      <alignment horizontal="center" vertical="center" wrapText="1"/>
    </xf>
    <xf numFmtId="165" fontId="17" fillId="0" borderId="22" xfId="4" applyNumberFormat="1" applyFont="1" applyFill="1" applyBorder="1" applyAlignment="1">
      <alignment vertical="center" wrapText="1"/>
    </xf>
    <xf numFmtId="0" fontId="16" fillId="3" borderId="23" xfId="2" applyFont="1" applyFill="1" applyBorder="1" applyAlignment="1">
      <alignment vertical="center" wrapText="1"/>
    </xf>
    <xf numFmtId="165" fontId="17" fillId="3" borderId="22" xfId="4" applyNumberFormat="1" applyFont="1" applyFill="1" applyBorder="1" applyAlignment="1">
      <alignment vertical="center" wrapText="1"/>
    </xf>
    <xf numFmtId="165" fontId="17" fillId="3" borderId="24" xfId="4" applyNumberFormat="1" applyFont="1" applyFill="1" applyBorder="1" applyAlignment="1">
      <alignment vertical="center" wrapText="1"/>
    </xf>
    <xf numFmtId="0" fontId="16" fillId="4" borderId="23" xfId="2" applyFont="1" applyFill="1" applyBorder="1" applyAlignment="1">
      <alignment vertical="center" wrapText="1"/>
    </xf>
    <xf numFmtId="9" fontId="16" fillId="4" borderId="22" xfId="3" applyFont="1" applyFill="1" applyBorder="1" applyAlignment="1">
      <alignment vertical="center"/>
    </xf>
    <xf numFmtId="165" fontId="17" fillId="4" borderId="22" xfId="4" applyNumberFormat="1" applyFont="1" applyFill="1" applyBorder="1" applyAlignment="1">
      <alignment vertical="center" wrapText="1"/>
    </xf>
    <xf numFmtId="0" fontId="20" fillId="0" borderId="0" xfId="2" applyFont="1" applyAlignment="1">
      <alignment vertical="center"/>
    </xf>
    <xf numFmtId="9" fontId="22" fillId="0" borderId="0" xfId="3" applyFont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4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3" fillId="0" borderId="0" xfId="2" applyFont="1" applyAlignment="1">
      <alignment vertical="center" wrapText="1"/>
    </xf>
    <xf numFmtId="9" fontId="24" fillId="0" borderId="0" xfId="3" applyFont="1" applyAlignment="1">
      <alignment vertical="center"/>
    </xf>
    <xf numFmtId="0" fontId="24" fillId="0" borderId="0" xfId="2" applyFont="1" applyAlignment="1">
      <alignment vertical="center"/>
    </xf>
    <xf numFmtId="165" fontId="24" fillId="0" borderId="0" xfId="4" applyNumberFormat="1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9" fontId="25" fillId="0" borderId="0" xfId="3" applyFont="1" applyAlignment="1">
      <alignment vertical="center"/>
    </xf>
    <xf numFmtId="0" fontId="25" fillId="0" borderId="0" xfId="2" applyFont="1" applyAlignment="1">
      <alignment vertical="center"/>
    </xf>
    <xf numFmtId="165" fontId="25" fillId="0" borderId="0" xfId="4" applyNumberFormat="1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165" fontId="16" fillId="0" borderId="22" xfId="4" applyNumberFormat="1" applyFont="1" applyFill="1" applyBorder="1" applyAlignment="1">
      <alignment horizontal="center" vertical="center" wrapText="1"/>
    </xf>
    <xf numFmtId="165" fontId="17" fillId="0" borderId="22" xfId="6" applyNumberFormat="1" applyFont="1" applyFill="1" applyBorder="1" applyAlignment="1" applyProtection="1">
      <alignment vertical="center" wrapText="1"/>
    </xf>
    <xf numFmtId="165" fontId="17" fillId="0" borderId="22" xfId="4" applyNumberFormat="1" applyFont="1" applyBorder="1" applyAlignment="1">
      <alignment vertical="center"/>
    </xf>
    <xf numFmtId="165" fontId="17" fillId="4" borderId="22" xfId="4" applyNumberFormat="1" applyFont="1" applyFill="1" applyBorder="1" applyAlignment="1">
      <alignment vertical="center"/>
    </xf>
    <xf numFmtId="9" fontId="17" fillId="4" borderId="22" xfId="3" applyFont="1" applyFill="1" applyBorder="1" applyAlignment="1">
      <alignment vertical="center"/>
    </xf>
    <xf numFmtId="165" fontId="17" fillId="3" borderId="22" xfId="4" applyNumberFormat="1" applyFont="1" applyFill="1" applyBorder="1" applyAlignment="1">
      <alignment vertical="center"/>
    </xf>
    <xf numFmtId="9" fontId="17" fillId="3" borderId="22" xfId="3" applyFont="1" applyFill="1" applyBorder="1" applyAlignment="1">
      <alignment vertical="center"/>
    </xf>
    <xf numFmtId="9" fontId="17" fillId="2" borderId="22" xfId="3" applyFont="1" applyFill="1" applyBorder="1" applyAlignment="1">
      <alignment vertical="center"/>
    </xf>
    <xf numFmtId="0" fontId="31" fillId="0" borderId="0" xfId="0" applyFont="1" applyAlignment="1">
      <alignment vertical="top"/>
    </xf>
    <xf numFmtId="0" fontId="31" fillId="0" borderId="0" xfId="0" applyFont="1"/>
    <xf numFmtId="0" fontId="0" fillId="0" borderId="0" xfId="0"/>
    <xf numFmtId="0" fontId="34" fillId="0" borderId="0" xfId="0" applyFont="1" applyAlignment="1">
      <alignment vertical="top"/>
    </xf>
    <xf numFmtId="165" fontId="34" fillId="0" borderId="0" xfId="4" applyNumberFormat="1" applyFont="1" applyAlignment="1">
      <alignment vertical="top"/>
    </xf>
    <xf numFmtId="0" fontId="30" fillId="0" borderId="0" xfId="0" applyFont="1" applyAlignment="1">
      <alignment vertical="top"/>
    </xf>
    <xf numFmtId="0" fontId="32" fillId="10" borderId="0" xfId="0" applyFont="1" applyFill="1" applyAlignment="1">
      <alignment vertical="top"/>
    </xf>
    <xf numFmtId="0" fontId="32" fillId="0" borderId="0" xfId="0" applyFont="1" applyAlignment="1">
      <alignment vertical="top"/>
    </xf>
    <xf numFmtId="43" fontId="35" fillId="0" borderId="0" xfId="4" quotePrefix="1" applyFont="1" applyFill="1" applyBorder="1" applyAlignment="1"/>
    <xf numFmtId="165" fontId="35" fillId="0" borderId="0" xfId="4" applyNumberFormat="1" applyFont="1" applyFill="1" applyBorder="1"/>
    <xf numFmtId="165" fontId="30" fillId="0" borderId="0" xfId="4" applyNumberFormat="1" applyFont="1" applyAlignment="1">
      <alignment vertical="top"/>
    </xf>
    <xf numFmtId="165" fontId="17" fillId="0" borderId="22" xfId="4" applyNumberFormat="1" applyFont="1" applyFill="1" applyBorder="1" applyAlignment="1">
      <alignment vertical="center"/>
    </xf>
    <xf numFmtId="9" fontId="17" fillId="0" borderId="22" xfId="3" applyFont="1" applyFill="1" applyBorder="1" applyAlignment="1">
      <alignment vertical="center"/>
    </xf>
    <xf numFmtId="165" fontId="16" fillId="0" borderId="22" xfId="5" applyNumberFormat="1" applyFont="1" applyFill="1" applyBorder="1" applyAlignment="1">
      <alignment vertical="center"/>
    </xf>
    <xf numFmtId="165" fontId="16" fillId="0" borderId="22" xfId="4" applyNumberFormat="1" applyFont="1" applyFill="1" applyBorder="1" applyAlignment="1">
      <alignment vertical="center"/>
    </xf>
    <xf numFmtId="9" fontId="16" fillId="0" borderId="22" xfId="3" applyFont="1" applyFill="1" applyBorder="1" applyAlignment="1">
      <alignment vertical="center"/>
    </xf>
    <xf numFmtId="165" fontId="16" fillId="0" borderId="22" xfId="7" applyNumberFormat="1" applyFont="1" applyFill="1" applyBorder="1" applyAlignment="1">
      <alignment horizontal="right" vertical="center" wrapText="1" shrinkToFit="1"/>
    </xf>
    <xf numFmtId="43" fontId="17" fillId="0" borderId="2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43" fontId="38" fillId="0" borderId="0" xfId="0" applyNumberFormat="1" applyFont="1"/>
    <xf numFmtId="0" fontId="38" fillId="0" borderId="22" xfId="0" applyFont="1" applyBorder="1"/>
    <xf numFmtId="0" fontId="40" fillId="12" borderId="22" xfId="0" applyFont="1" applyFill="1" applyBorder="1"/>
    <xf numFmtId="165" fontId="40" fillId="12" borderId="22" xfId="1" applyNumberFormat="1" applyFont="1" applyFill="1" applyBorder="1"/>
    <xf numFmtId="0" fontId="40" fillId="13" borderId="22" xfId="0" applyFont="1" applyFill="1" applyBorder="1" applyAlignment="1">
      <alignment horizontal="left" vertical="center" wrapText="1"/>
    </xf>
    <xf numFmtId="0" fontId="27" fillId="0" borderId="0" xfId="0" applyFont="1" applyFill="1"/>
    <xf numFmtId="0" fontId="29" fillId="0" borderId="0" xfId="0" applyFont="1"/>
    <xf numFmtId="0" fontId="28" fillId="12" borderId="22" xfId="0" applyFont="1" applyFill="1" applyBorder="1" applyAlignment="1">
      <alignment horizontal="left" wrapText="1" indent="2"/>
    </xf>
    <xf numFmtId="0" fontId="28" fillId="12" borderId="22" xfId="0" applyFont="1" applyFill="1" applyBorder="1"/>
    <xf numFmtId="165" fontId="28" fillId="12" borderId="22" xfId="1" applyNumberFormat="1" applyFont="1" applyFill="1" applyBorder="1"/>
    <xf numFmtId="0" fontId="49" fillId="0" borderId="0" xfId="0" applyFont="1"/>
    <xf numFmtId="168" fontId="49" fillId="0" borderId="0" xfId="1" applyNumberFormat="1" applyFont="1"/>
    <xf numFmtId="43" fontId="50" fillId="0" borderId="0" xfId="1" applyFont="1"/>
    <xf numFmtId="0" fontId="51" fillId="0" borderId="0" xfId="0" applyFont="1"/>
    <xf numFmtId="168" fontId="51" fillId="0" borderId="0" xfId="1" applyNumberFormat="1" applyFont="1"/>
    <xf numFmtId="165" fontId="52" fillId="0" borderId="0" xfId="1" applyNumberFormat="1" applyFont="1" applyFill="1" applyBorder="1" applyAlignment="1"/>
    <xf numFmtId="0" fontId="53" fillId="0" borderId="0" xfId="0" applyFont="1"/>
    <xf numFmtId="43" fontId="54" fillId="0" borderId="0" xfId="1" applyFont="1" applyBorder="1" applyAlignment="1">
      <alignment vertical="center"/>
    </xf>
    <xf numFmtId="0" fontId="29" fillId="0" borderId="0" xfId="0" applyFont="1" applyAlignment="1">
      <alignment vertical="top"/>
    </xf>
    <xf numFmtId="0" fontId="36" fillId="0" borderId="0" xfId="0" applyFont="1" applyAlignment="1">
      <alignment horizontal="left" vertical="center"/>
    </xf>
    <xf numFmtId="0" fontId="45" fillId="0" borderId="0" xfId="0" applyFont="1" applyAlignment="1">
      <alignment vertical="top"/>
    </xf>
    <xf numFmtId="0" fontId="45" fillId="0" borderId="0" xfId="0" applyFont="1"/>
    <xf numFmtId="0" fontId="45" fillId="0" borderId="0" xfId="0" applyFont="1" applyAlignment="1">
      <alignment horizontal="center"/>
    </xf>
    <xf numFmtId="165" fontId="12" fillId="0" borderId="0" xfId="1" applyNumberFormat="1" applyFont="1" applyFill="1" applyBorder="1" applyAlignment="1"/>
    <xf numFmtId="0" fontId="55" fillId="0" borderId="0" xfId="0" applyFont="1"/>
    <xf numFmtId="43" fontId="47" fillId="0" borderId="0" xfId="1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38" fillId="0" borderId="36" xfId="0" applyFont="1" applyBorder="1"/>
    <xf numFmtId="0" fontId="56" fillId="0" borderId="0" xfId="0" applyFont="1"/>
    <xf numFmtId="0" fontId="30" fillId="0" borderId="0" xfId="0" applyFont="1" applyAlignment="1">
      <alignment vertical="center"/>
    </xf>
    <xf numFmtId="0" fontId="27" fillId="0" borderId="0" xfId="0" applyFont="1"/>
    <xf numFmtId="166" fontId="27" fillId="0" borderId="0" xfId="0" applyNumberFormat="1" applyFont="1" applyAlignment="1"/>
    <xf numFmtId="0" fontId="27" fillId="0" borderId="0" xfId="0" applyFont="1" applyAlignment="1"/>
    <xf numFmtId="0" fontId="5" fillId="0" borderId="0" xfId="0" applyFont="1" applyAlignment="1">
      <alignment vertical="top"/>
    </xf>
    <xf numFmtId="165" fontId="17" fillId="0" borderId="22" xfId="5" applyNumberFormat="1" applyFont="1" applyFill="1" applyBorder="1" applyAlignment="1"/>
    <xf numFmtId="165" fontId="17" fillId="0" borderId="22" xfId="5" applyNumberFormat="1" applyFont="1" applyFill="1" applyBorder="1" applyAlignment="1">
      <alignment vertical="center"/>
    </xf>
    <xf numFmtId="165" fontId="17" fillId="0" borderId="22" xfId="7" applyNumberFormat="1" applyFont="1" applyFill="1" applyBorder="1" applyAlignment="1">
      <alignment horizontal="right" vertical="center" wrapText="1" shrinkToFit="1"/>
    </xf>
    <xf numFmtId="0" fontId="17" fillId="0" borderId="22" xfId="0" applyFont="1" applyFill="1" applyBorder="1" applyAlignment="1">
      <alignment horizontal="left" indent="2"/>
    </xf>
    <xf numFmtId="166" fontId="17" fillId="0" borderId="22" xfId="1" applyNumberFormat="1" applyFont="1" applyFill="1" applyBorder="1" applyAlignment="1">
      <alignment horizontal="right" vertical="center"/>
    </xf>
    <xf numFmtId="43" fontId="17" fillId="0" borderId="22" xfId="1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top"/>
    </xf>
    <xf numFmtId="0" fontId="27" fillId="0" borderId="26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37" fillId="0" borderId="0" xfId="0" applyFont="1" applyFill="1"/>
    <xf numFmtId="0" fontId="5" fillId="0" borderId="22" xfId="0" applyFont="1" applyFill="1" applyBorder="1" applyAlignment="1">
      <alignment horizontal="left" indent="2"/>
    </xf>
    <xf numFmtId="165" fontId="5" fillId="0" borderId="22" xfId="4" applyNumberFormat="1" applyFont="1" applyFill="1" applyBorder="1" applyAlignment="1">
      <alignment horizontal="center" vertical="center" wrapText="1"/>
    </xf>
    <xf numFmtId="9" fontId="5" fillId="0" borderId="22" xfId="3" applyFont="1" applyFill="1" applyBorder="1" applyAlignment="1">
      <alignment vertical="center"/>
    </xf>
    <xf numFmtId="43" fontId="5" fillId="0" borderId="22" xfId="1" applyNumberFormat="1" applyFont="1" applyFill="1" applyBorder="1" applyAlignment="1">
      <alignment horizontal="right" vertical="center"/>
    </xf>
    <xf numFmtId="0" fontId="17" fillId="0" borderId="22" xfId="2" applyFont="1" applyBorder="1" applyAlignment="1">
      <alignment vertical="center" wrapText="1"/>
    </xf>
    <xf numFmtId="0" fontId="40" fillId="11" borderId="40" xfId="0" applyFont="1" applyFill="1" applyBorder="1" applyAlignment="1">
      <alignment vertical="top"/>
    </xf>
    <xf numFmtId="0" fontId="11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50" fillId="0" borderId="0" xfId="0" applyFont="1"/>
    <xf numFmtId="0" fontId="68" fillId="0" borderId="0" xfId="0" applyFont="1"/>
    <xf numFmtId="0" fontId="69" fillId="0" borderId="0" xfId="0" applyFont="1"/>
    <xf numFmtId="0" fontId="40" fillId="0" borderId="0" xfId="0" applyFont="1"/>
    <xf numFmtId="49" fontId="16" fillId="0" borderId="22" xfId="3" applyNumberFormat="1" applyFont="1" applyBorder="1" applyAlignment="1">
      <alignment vertical="center"/>
    </xf>
    <xf numFmtId="49" fontId="16" fillId="0" borderId="22" xfId="3" applyNumberFormat="1" applyFont="1" applyFill="1" applyBorder="1" applyAlignment="1">
      <alignment vertical="center"/>
    </xf>
    <xf numFmtId="165" fontId="17" fillId="4" borderId="22" xfId="4" applyNumberFormat="1" applyFont="1" applyFill="1" applyBorder="1" applyAlignment="1">
      <alignment horizontal="left" vertical="center" wrapText="1" indent="2"/>
    </xf>
    <xf numFmtId="165" fontId="17" fillId="0" borderId="22" xfId="4" applyNumberFormat="1" applyFont="1" applyFill="1" applyBorder="1" applyAlignment="1">
      <alignment wrapText="1"/>
    </xf>
    <xf numFmtId="165" fontId="16" fillId="0" borderId="22" xfId="4" applyNumberFormat="1" applyFont="1" applyFill="1" applyBorder="1" applyAlignment="1">
      <alignment wrapText="1"/>
    </xf>
    <xf numFmtId="165" fontId="16" fillId="0" borderId="22" xfId="5" applyNumberFormat="1" applyFont="1" applyFill="1" applyBorder="1" applyAlignment="1"/>
    <xf numFmtId="0" fontId="71" fillId="0" borderId="22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70" fillId="3" borderId="22" xfId="0" applyFont="1" applyFill="1" applyBorder="1" applyAlignment="1">
      <alignment vertical="top"/>
    </xf>
    <xf numFmtId="0" fontId="58" fillId="0" borderId="0" xfId="0" applyFont="1"/>
    <xf numFmtId="165" fontId="72" fillId="0" borderId="0" xfId="4" applyNumberFormat="1" applyFont="1" applyFill="1" applyBorder="1"/>
    <xf numFmtId="0" fontId="73" fillId="0" borderId="0" xfId="0" applyFont="1"/>
    <xf numFmtId="0" fontId="74" fillId="0" borderId="0" xfId="0" applyFont="1"/>
    <xf numFmtId="0" fontId="0" fillId="0" borderId="0" xfId="0" applyAlignment="1">
      <alignment vertical="center"/>
    </xf>
    <xf numFmtId="43" fontId="70" fillId="10" borderId="22" xfId="4" applyFont="1" applyFill="1" applyBorder="1" applyAlignment="1">
      <alignment vertical="center"/>
    </xf>
    <xf numFmtId="43" fontId="40" fillId="12" borderId="22" xfId="1" applyNumberFormat="1" applyFont="1" applyFill="1" applyBorder="1" applyAlignment="1">
      <alignment vertical="center"/>
    </xf>
    <xf numFmtId="43" fontId="40" fillId="12" borderId="36" xfId="1" applyNumberFormat="1" applyFont="1" applyFill="1" applyBorder="1"/>
    <xf numFmtId="43" fontId="28" fillId="12" borderId="36" xfId="1" applyNumberFormat="1" applyFont="1" applyFill="1" applyBorder="1"/>
    <xf numFmtId="165" fontId="68" fillId="0" borderId="0" xfId="1" applyNumberFormat="1" applyFont="1" applyFill="1" applyBorder="1" applyAlignment="1"/>
    <xf numFmtId="43" fontId="69" fillId="0" borderId="0" xfId="1" applyFont="1" applyBorder="1" applyAlignment="1">
      <alignment vertical="center"/>
    </xf>
    <xf numFmtId="0" fontId="0" fillId="0" borderId="0" xfId="0" applyFont="1"/>
    <xf numFmtId="165" fontId="29" fillId="0" borderId="0" xfId="1" applyNumberFormat="1" applyFont="1" applyFill="1" applyBorder="1" applyAlignment="1"/>
    <xf numFmtId="43" fontId="45" fillId="0" borderId="0" xfId="1" applyFont="1" applyBorder="1" applyAlignment="1">
      <alignment vertical="center"/>
    </xf>
    <xf numFmtId="165" fontId="71" fillId="0" borderId="22" xfId="4" applyNumberFormat="1" applyFont="1" applyBorder="1" applyAlignment="1">
      <alignment vertical="center"/>
    </xf>
    <xf numFmtId="43" fontId="70" fillId="0" borderId="22" xfId="4" applyFont="1" applyFill="1" applyBorder="1" applyAlignment="1">
      <alignment vertical="center"/>
    </xf>
    <xf numFmtId="43" fontId="71" fillId="0" borderId="22" xfId="4" applyFont="1" applyFill="1" applyBorder="1" applyAlignment="1">
      <alignment vertical="center"/>
    </xf>
    <xf numFmtId="43" fontId="71" fillId="0" borderId="22" xfId="4" applyFont="1" applyBorder="1" applyAlignment="1">
      <alignment vertical="center"/>
    </xf>
    <xf numFmtId="165" fontId="70" fillId="3" borderId="22" xfId="4" applyNumberFormat="1" applyFont="1" applyFill="1" applyBorder="1" applyAlignment="1">
      <alignment vertical="center"/>
    </xf>
    <xf numFmtId="43" fontId="70" fillId="3" borderId="22" xfId="4" applyFont="1" applyFill="1" applyBorder="1" applyAlignment="1">
      <alignment vertical="center"/>
    </xf>
    <xf numFmtId="166" fontId="17" fillId="0" borderId="22" xfId="1" applyNumberFormat="1" applyFont="1" applyFill="1" applyBorder="1" applyAlignment="1">
      <alignment vertical="center"/>
    </xf>
    <xf numFmtId="166" fontId="5" fillId="0" borderId="22" xfId="1" applyNumberFormat="1" applyFont="1" applyFill="1" applyBorder="1" applyAlignment="1">
      <alignment vertical="center"/>
    </xf>
    <xf numFmtId="165" fontId="40" fillId="12" borderId="22" xfId="1" applyNumberFormat="1" applyFont="1" applyFill="1" applyBorder="1" applyAlignment="1">
      <alignment vertical="center"/>
    </xf>
    <xf numFmtId="43" fontId="40" fillId="12" borderId="22" xfId="1" applyNumberFormat="1" applyFont="1" applyFill="1" applyBorder="1" applyAlignment="1">
      <alignment vertical="center"/>
    </xf>
    <xf numFmtId="0" fontId="28" fillId="12" borderId="22" xfId="0" applyFont="1" applyFill="1" applyBorder="1" applyAlignment="1">
      <alignment vertical="center"/>
    </xf>
    <xf numFmtId="165" fontId="28" fillId="12" borderId="22" xfId="1" applyNumberFormat="1" applyFont="1" applyFill="1" applyBorder="1" applyAlignment="1">
      <alignment vertical="center"/>
    </xf>
    <xf numFmtId="43" fontId="28" fillId="12" borderId="22" xfId="1" applyNumberFormat="1" applyFont="1" applyFill="1" applyBorder="1" applyAlignment="1">
      <alignment vertical="center"/>
    </xf>
    <xf numFmtId="0" fontId="78" fillId="0" borderId="22" xfId="0" applyFont="1" applyBorder="1" applyAlignment="1">
      <alignment horizontal="left"/>
    </xf>
    <xf numFmtId="165" fontId="79" fillId="0" borderId="22" xfId="4" applyNumberFormat="1" applyFont="1" applyBorder="1" applyAlignment="1">
      <alignment vertical="center"/>
    </xf>
    <xf numFmtId="0" fontId="76" fillId="0" borderId="22" xfId="0" applyFont="1" applyBorder="1" applyAlignment="1">
      <alignment horizontal="left" indent="2"/>
    </xf>
    <xf numFmtId="0" fontId="75" fillId="0" borderId="22" xfId="0" applyFont="1" applyBorder="1" applyAlignment="1">
      <alignment vertical="center"/>
    </xf>
    <xf numFmtId="166" fontId="75" fillId="0" borderId="22" xfId="0" applyNumberFormat="1" applyFont="1" applyBorder="1" applyAlignment="1">
      <alignment vertical="center"/>
    </xf>
    <xf numFmtId="165" fontId="76" fillId="0" borderId="22" xfId="1" applyNumberFormat="1" applyFont="1" applyFill="1" applyBorder="1" applyAlignment="1">
      <alignment vertical="center"/>
    </xf>
    <xf numFmtId="166" fontId="77" fillId="0" borderId="22" xfId="1" applyNumberFormat="1" applyFont="1" applyBorder="1" applyAlignment="1">
      <alignment vertical="center"/>
    </xf>
    <xf numFmtId="43" fontId="76" fillId="0" borderId="22" xfId="1" applyFont="1" applyBorder="1" applyAlignment="1">
      <alignment vertical="center"/>
    </xf>
    <xf numFmtId="165" fontId="76" fillId="0" borderId="22" xfId="1" applyNumberFormat="1" applyFont="1" applyFill="1" applyBorder="1"/>
    <xf numFmtId="167" fontId="78" fillId="0" borderId="22" xfId="12" applyNumberFormat="1" applyFont="1" applyFill="1" applyBorder="1" applyAlignment="1" applyProtection="1">
      <alignment horizontal="center" vertical="center" wrapText="1"/>
    </xf>
    <xf numFmtId="167" fontId="78" fillId="0" borderId="22" xfId="12" applyNumberFormat="1" applyFont="1" applyFill="1" applyBorder="1" applyAlignment="1" applyProtection="1">
      <alignment horizontal="center" vertical="center"/>
    </xf>
    <xf numFmtId="166" fontId="78" fillId="0" borderId="22" xfId="1" applyNumberFormat="1" applyFont="1" applyFill="1" applyBorder="1" applyAlignment="1">
      <alignment horizontal="center" vertical="center"/>
    </xf>
    <xf numFmtId="165" fontId="78" fillId="0" borderId="22" xfId="1" applyNumberFormat="1" applyFont="1" applyFill="1" applyBorder="1" applyAlignment="1">
      <alignment horizontal="center" vertical="center"/>
    </xf>
    <xf numFmtId="43" fontId="78" fillId="0" borderId="22" xfId="1" applyFont="1" applyFill="1" applyBorder="1" applyAlignment="1">
      <alignment horizontal="center" vertical="center"/>
    </xf>
    <xf numFmtId="2" fontId="77" fillId="0" borderId="22" xfId="12" applyNumberFormat="1" applyFont="1" applyFill="1" applyBorder="1" applyAlignment="1" applyProtection="1">
      <alignment horizontal="left" vertical="top" wrapText="1"/>
    </xf>
    <xf numFmtId="165" fontId="78" fillId="0" borderId="22" xfId="1" applyNumberFormat="1" applyFont="1" applyFill="1" applyBorder="1" applyAlignment="1">
      <alignment vertical="center"/>
    </xf>
    <xf numFmtId="165" fontId="77" fillId="0" borderId="22" xfId="1" applyNumberFormat="1" applyFont="1" applyFill="1" applyBorder="1" applyAlignment="1">
      <alignment vertical="center"/>
    </xf>
    <xf numFmtId="43" fontId="77" fillId="0" borderId="22" xfId="1" applyFont="1" applyFill="1" applyBorder="1" applyAlignment="1">
      <alignment vertical="center"/>
    </xf>
    <xf numFmtId="165" fontId="77" fillId="0" borderId="22" xfId="1" applyNumberFormat="1" applyFont="1" applyFill="1" applyBorder="1"/>
    <xf numFmtId="2" fontId="77" fillId="0" borderId="22" xfId="12" applyNumberFormat="1" applyFont="1" applyFill="1" applyBorder="1" applyAlignment="1" applyProtection="1">
      <alignment horizontal="left" vertical="top" wrapText="1" indent="2"/>
    </xf>
    <xf numFmtId="167" fontId="77" fillId="0" borderId="22" xfId="12" applyNumberFormat="1" applyFont="1" applyFill="1" applyBorder="1" applyAlignment="1" applyProtection="1">
      <alignment horizontal="left" vertical="top" wrapText="1" indent="5"/>
    </xf>
    <xf numFmtId="166" fontId="78" fillId="0" borderId="22" xfId="1" applyNumberFormat="1" applyFont="1" applyBorder="1" applyAlignment="1">
      <alignment vertical="center"/>
    </xf>
    <xf numFmtId="43" fontId="78" fillId="0" borderId="22" xfId="1" applyFont="1" applyFill="1" applyBorder="1" applyAlignment="1">
      <alignment vertical="center"/>
    </xf>
    <xf numFmtId="167" fontId="78" fillId="0" borderId="22" xfId="12" applyNumberFormat="1" applyFont="1" applyFill="1" applyBorder="1" applyAlignment="1" applyProtection="1">
      <alignment horizontal="left" vertical="top" wrapText="1" indent="6"/>
    </xf>
    <xf numFmtId="166" fontId="78" fillId="0" borderId="22" xfId="1" applyNumberFormat="1" applyFont="1" applyFill="1" applyBorder="1" applyAlignment="1">
      <alignment vertical="center"/>
    </xf>
    <xf numFmtId="0" fontId="78" fillId="0" borderId="22" xfId="0" applyFont="1" applyFill="1" applyBorder="1" applyAlignment="1">
      <alignment vertical="center"/>
    </xf>
    <xf numFmtId="165" fontId="78" fillId="0" borderId="22" xfId="1" applyNumberFormat="1" applyFont="1" applyFill="1" applyBorder="1"/>
    <xf numFmtId="167" fontId="78" fillId="5" borderId="22" xfId="12" applyNumberFormat="1" applyFont="1" applyFill="1" applyBorder="1" applyAlignment="1" applyProtection="1">
      <alignment horizontal="center" vertical="center"/>
    </xf>
    <xf numFmtId="166" fontId="77" fillId="5" borderId="22" xfId="1" applyNumberFormat="1" applyFont="1" applyFill="1" applyBorder="1" applyAlignment="1">
      <alignment vertical="center"/>
    </xf>
    <xf numFmtId="165" fontId="77" fillId="5" borderId="22" xfId="1" applyNumberFormat="1" applyFont="1" applyFill="1" applyBorder="1" applyAlignment="1">
      <alignment vertical="center"/>
    </xf>
    <xf numFmtId="0" fontId="77" fillId="0" borderId="22" xfId="0" applyFont="1" applyBorder="1" applyAlignment="1">
      <alignment horizontal="left" indent="3"/>
    </xf>
    <xf numFmtId="0" fontId="78" fillId="0" borderId="22" xfId="0" applyFont="1" applyBorder="1" applyAlignment="1">
      <alignment vertical="center"/>
    </xf>
    <xf numFmtId="165" fontId="78" fillId="0" borderId="22" xfId="1" applyNumberFormat="1" applyFont="1" applyBorder="1" applyAlignment="1">
      <alignment vertical="center"/>
    </xf>
    <xf numFmtId="165" fontId="78" fillId="0" borderId="22" xfId="1" applyNumberFormat="1" applyFont="1" applyBorder="1"/>
    <xf numFmtId="0" fontId="77" fillId="0" borderId="22" xfId="0" applyFont="1" applyBorder="1" applyAlignment="1">
      <alignment horizontal="left" indent="5"/>
    </xf>
    <xf numFmtId="0" fontId="77" fillId="0" borderId="22" xfId="0" applyFont="1" applyBorder="1" applyAlignment="1">
      <alignment vertical="center"/>
    </xf>
    <xf numFmtId="165" fontId="77" fillId="0" borderId="22" xfId="1" applyNumberFormat="1" applyFont="1" applyBorder="1" applyAlignment="1">
      <alignment vertical="center"/>
    </xf>
    <xf numFmtId="3" fontId="78" fillId="0" borderId="22" xfId="0" applyNumberFormat="1" applyFont="1" applyBorder="1" applyAlignment="1">
      <alignment vertical="center"/>
    </xf>
    <xf numFmtId="0" fontId="78" fillId="7" borderId="22" xfId="0" applyFont="1" applyFill="1" applyBorder="1" applyAlignment="1">
      <alignment vertical="center"/>
    </xf>
    <xf numFmtId="166" fontId="78" fillId="7" borderId="22" xfId="1" applyNumberFormat="1" applyFont="1" applyFill="1" applyBorder="1" applyAlignment="1">
      <alignment vertical="center"/>
    </xf>
    <xf numFmtId="166" fontId="77" fillId="7" borderId="22" xfId="1" applyNumberFormat="1" applyFont="1" applyFill="1" applyBorder="1" applyAlignment="1">
      <alignment vertical="center"/>
    </xf>
    <xf numFmtId="167" fontId="77" fillId="0" borderId="22" xfId="12" applyNumberFormat="1" applyFont="1" applyFill="1" applyBorder="1" applyAlignment="1" applyProtection="1">
      <alignment horizontal="left" vertical="top" wrapText="1" indent="3"/>
    </xf>
    <xf numFmtId="166" fontId="77" fillId="0" borderId="22" xfId="1" applyNumberFormat="1" applyFont="1" applyFill="1" applyBorder="1" applyAlignment="1">
      <alignment vertical="center"/>
    </xf>
    <xf numFmtId="0" fontId="78" fillId="0" borderId="22" xfId="12" applyFont="1" applyFill="1" applyBorder="1" applyAlignment="1">
      <alignment horizontal="center" vertical="center"/>
    </xf>
    <xf numFmtId="165" fontId="78" fillId="0" borderId="22" xfId="1" applyNumberFormat="1" applyFont="1" applyFill="1" applyBorder="1" applyAlignment="1">
      <alignment vertical="center" wrapText="1"/>
    </xf>
    <xf numFmtId="167" fontId="75" fillId="0" borderId="22" xfId="12" applyNumberFormat="1" applyFont="1" applyFill="1" applyBorder="1" applyAlignment="1" applyProtection="1">
      <alignment horizontal="left" vertical="center" wrapText="1" indent="5"/>
    </xf>
    <xf numFmtId="167" fontId="75" fillId="0" borderId="22" xfId="12" applyNumberFormat="1" applyFont="1" applyFill="1" applyBorder="1" applyAlignment="1" applyProtection="1">
      <alignment horizontal="center" vertical="center"/>
    </xf>
    <xf numFmtId="165" fontId="75" fillId="0" borderId="22" xfId="1" applyNumberFormat="1" applyFont="1" applyFill="1" applyBorder="1" applyAlignment="1">
      <alignment vertical="center"/>
    </xf>
    <xf numFmtId="165" fontId="75" fillId="0" borderId="22" xfId="1" applyNumberFormat="1" applyFont="1" applyFill="1" applyBorder="1" applyAlignment="1">
      <alignment vertical="center" wrapText="1"/>
    </xf>
    <xf numFmtId="0" fontId="78" fillId="0" borderId="22" xfId="0" applyFont="1" applyFill="1" applyBorder="1" applyAlignment="1">
      <alignment horizontal="center" vertical="center"/>
    </xf>
    <xf numFmtId="3" fontId="78" fillId="0" borderId="22" xfId="0" applyNumberFormat="1" applyFont="1" applyFill="1" applyBorder="1" applyAlignment="1">
      <alignment vertical="center"/>
    </xf>
    <xf numFmtId="166" fontId="76" fillId="9" borderId="22" xfId="0" applyNumberFormat="1" applyFont="1" applyFill="1" applyBorder="1" applyAlignment="1">
      <alignment vertical="center"/>
    </xf>
    <xf numFmtId="167" fontId="76" fillId="0" borderId="22" xfId="12" applyNumberFormat="1" applyFont="1" applyFill="1" applyBorder="1" applyAlignment="1" applyProtection="1">
      <alignment horizontal="left" vertical="center" wrapText="1" indent="5"/>
    </xf>
    <xf numFmtId="0" fontId="76" fillId="0" borderId="22" xfId="12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vertical="center"/>
    </xf>
    <xf numFmtId="165" fontId="76" fillId="0" borderId="22" xfId="1" applyNumberFormat="1" applyFont="1" applyFill="1" applyBorder="1" applyAlignment="1">
      <alignment vertical="center" wrapText="1"/>
    </xf>
    <xf numFmtId="167" fontId="77" fillId="9" borderId="22" xfId="12" applyNumberFormat="1" applyFont="1" applyFill="1" applyBorder="1" applyAlignment="1" applyProtection="1">
      <alignment vertical="center" wrapText="1"/>
    </xf>
    <xf numFmtId="0" fontId="75" fillId="9" borderId="22" xfId="0" applyFont="1" applyFill="1" applyBorder="1" applyAlignment="1">
      <alignment vertical="center"/>
    </xf>
    <xf numFmtId="166" fontId="77" fillId="11" borderId="22" xfId="1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4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41" fontId="41" fillId="0" borderId="22" xfId="0" applyNumberFormat="1" applyFont="1" applyFill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/>
    </xf>
    <xf numFmtId="0" fontId="40" fillId="4" borderId="22" xfId="0" applyFont="1" applyFill="1" applyBorder="1" applyAlignment="1">
      <alignment horizontal="left" vertical="center" wrapText="1"/>
    </xf>
    <xf numFmtId="165" fontId="40" fillId="4" borderId="22" xfId="1" applyNumberFormat="1" applyFont="1" applyFill="1" applyBorder="1" applyAlignment="1">
      <alignment horizontal="left" vertical="center"/>
    </xf>
    <xf numFmtId="43" fontId="40" fillId="4" borderId="22" xfId="1" applyNumberFormat="1" applyFont="1" applyFill="1" applyBorder="1" applyAlignment="1">
      <alignment horizontal="left" vertical="center"/>
    </xf>
    <xf numFmtId="43" fontId="40" fillId="4" borderId="22" xfId="1" applyNumberFormat="1" applyFont="1" applyFill="1" applyBorder="1" applyAlignment="1">
      <alignment horizontal="left" vertical="center"/>
    </xf>
    <xf numFmtId="43" fontId="40" fillId="4" borderId="36" xfId="1" applyNumberFormat="1" applyFont="1" applyFill="1" applyBorder="1" applyAlignment="1">
      <alignment horizontal="left" vertical="center"/>
    </xf>
    <xf numFmtId="165" fontId="40" fillId="4" borderId="38" xfId="1" applyNumberFormat="1" applyFont="1" applyFill="1" applyBorder="1" applyAlignment="1">
      <alignment horizontal="left" vertical="center" wrapText="1"/>
    </xf>
    <xf numFmtId="165" fontId="38" fillId="0" borderId="22" xfId="1" applyNumberFormat="1" applyFont="1" applyFill="1" applyBorder="1" applyAlignment="1">
      <alignment horizontal="left" vertical="center"/>
    </xf>
    <xf numFmtId="43" fontId="38" fillId="0" borderId="22" xfId="1" applyNumberFormat="1" applyFont="1" applyFill="1" applyBorder="1" applyAlignment="1">
      <alignment horizontal="left" vertical="center"/>
    </xf>
    <xf numFmtId="43" fontId="38" fillId="0" borderId="22" xfId="1" applyNumberFormat="1" applyFont="1" applyFill="1" applyBorder="1" applyAlignment="1">
      <alignment horizontal="left" vertical="center"/>
    </xf>
    <xf numFmtId="43" fontId="38" fillId="0" borderId="36" xfId="1" applyNumberFormat="1" applyFont="1" applyFill="1" applyBorder="1" applyAlignment="1">
      <alignment horizontal="left" vertical="center"/>
    </xf>
    <xf numFmtId="165" fontId="60" fillId="4" borderId="22" xfId="1" applyNumberFormat="1" applyFont="1" applyFill="1" applyBorder="1" applyAlignment="1">
      <alignment horizontal="left" vertical="center" wrapText="1"/>
    </xf>
    <xf numFmtId="0" fontId="40" fillId="12" borderId="22" xfId="0" applyFont="1" applyFill="1" applyBorder="1" applyAlignment="1">
      <alignment horizontal="left" vertical="center"/>
    </xf>
    <xf numFmtId="165" fontId="40" fillId="12" borderId="22" xfId="1" applyNumberFormat="1" applyFont="1" applyFill="1" applyBorder="1" applyAlignment="1">
      <alignment horizontal="left" vertical="center"/>
    </xf>
    <xf numFmtId="43" fontId="40" fillId="12" borderId="22" xfId="1" applyNumberFormat="1" applyFont="1" applyFill="1" applyBorder="1" applyAlignment="1">
      <alignment horizontal="left" vertical="center"/>
    </xf>
    <xf numFmtId="43" fontId="40" fillId="12" borderId="22" xfId="1" applyNumberFormat="1" applyFont="1" applyFill="1" applyBorder="1" applyAlignment="1">
      <alignment horizontal="left" vertical="center"/>
    </xf>
    <xf numFmtId="0" fontId="40" fillId="13" borderId="22" xfId="0" applyFont="1" applyFill="1" applyBorder="1" applyAlignment="1">
      <alignment horizontal="left" vertical="center"/>
    </xf>
    <xf numFmtId="165" fontId="40" fillId="13" borderId="22" xfId="1" applyNumberFormat="1" applyFont="1" applyFill="1" applyBorder="1" applyAlignment="1">
      <alignment horizontal="left" vertical="center"/>
    </xf>
    <xf numFmtId="43" fontId="40" fillId="13" borderId="22" xfId="1" applyNumberFormat="1" applyFont="1" applyFill="1" applyBorder="1" applyAlignment="1">
      <alignment horizontal="left" vertical="center"/>
    </xf>
    <xf numFmtId="43" fontId="40" fillId="13" borderId="22" xfId="1" applyNumberFormat="1" applyFont="1" applyFill="1" applyBorder="1" applyAlignment="1">
      <alignment horizontal="left" vertical="center"/>
    </xf>
    <xf numFmtId="43" fontId="40" fillId="13" borderId="36" xfId="1" applyNumberFormat="1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left" vertical="center"/>
    </xf>
    <xf numFmtId="165" fontId="40" fillId="0" borderId="22" xfId="1" applyNumberFormat="1" applyFont="1" applyFill="1" applyBorder="1" applyAlignment="1">
      <alignment horizontal="left" vertical="center"/>
    </xf>
    <xf numFmtId="43" fontId="40" fillId="0" borderId="22" xfId="1" applyNumberFormat="1" applyFont="1" applyFill="1" applyBorder="1" applyAlignment="1">
      <alignment horizontal="left" vertical="center"/>
    </xf>
    <xf numFmtId="43" fontId="40" fillId="0" borderId="22" xfId="1" applyNumberFormat="1" applyFont="1" applyFill="1" applyBorder="1" applyAlignment="1">
      <alignment horizontal="left" vertical="center"/>
    </xf>
    <xf numFmtId="43" fontId="40" fillId="0" borderId="36" xfId="1" applyNumberFormat="1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165" fontId="41" fillId="0" borderId="22" xfId="1" applyNumberFormat="1" applyFont="1" applyFill="1" applyBorder="1" applyAlignment="1">
      <alignment horizontal="left" vertical="center"/>
    </xf>
    <xf numFmtId="43" fontId="41" fillId="0" borderId="22" xfId="1" applyNumberFormat="1" applyFont="1" applyFill="1" applyBorder="1" applyAlignment="1">
      <alignment horizontal="left" vertical="center"/>
    </xf>
    <xf numFmtId="43" fontId="41" fillId="0" borderId="22" xfId="1" applyNumberFormat="1" applyFont="1" applyFill="1" applyBorder="1" applyAlignment="1">
      <alignment horizontal="left" vertical="center"/>
    </xf>
    <xf numFmtId="43" fontId="41" fillId="0" borderId="36" xfId="1" applyNumberFormat="1" applyFont="1" applyFill="1" applyBorder="1" applyAlignment="1">
      <alignment horizontal="left" vertical="center"/>
    </xf>
    <xf numFmtId="41" fontId="41" fillId="0" borderId="22" xfId="0" applyNumberFormat="1" applyFont="1" applyFill="1" applyBorder="1" applyAlignment="1">
      <alignment horizontal="left" vertical="center"/>
    </xf>
    <xf numFmtId="43" fontId="41" fillId="0" borderId="22" xfId="0" applyNumberFormat="1" applyFont="1" applyFill="1" applyBorder="1" applyAlignment="1">
      <alignment horizontal="left" vertical="center"/>
    </xf>
    <xf numFmtId="43" fontId="40" fillId="0" borderId="22" xfId="0" applyNumberFormat="1" applyFont="1" applyFill="1" applyBorder="1" applyAlignment="1">
      <alignment horizontal="left" vertical="center"/>
    </xf>
    <xf numFmtId="43" fontId="41" fillId="0" borderId="22" xfId="0" applyNumberFormat="1" applyFont="1" applyFill="1" applyBorder="1" applyAlignment="1">
      <alignment horizontal="left" vertical="center"/>
    </xf>
    <xf numFmtId="43" fontId="41" fillId="0" borderId="36" xfId="0" applyNumberFormat="1" applyFont="1" applyFill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5" fontId="40" fillId="0" borderId="22" xfId="1" applyNumberFormat="1" applyFont="1" applyBorder="1" applyAlignment="1">
      <alignment horizontal="left" vertical="center"/>
    </xf>
    <xf numFmtId="43" fontId="40" fillId="0" borderId="22" xfId="1" applyNumberFormat="1" applyFont="1" applyBorder="1" applyAlignment="1">
      <alignment horizontal="left" vertical="center"/>
    </xf>
    <xf numFmtId="43" fontId="40" fillId="0" borderId="22" xfId="1" applyNumberFormat="1" applyFont="1" applyBorder="1" applyAlignment="1">
      <alignment horizontal="left" vertical="center"/>
    </xf>
    <xf numFmtId="43" fontId="40" fillId="0" borderId="36" xfId="1" applyNumberFormat="1" applyFont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0" fontId="15" fillId="13" borderId="22" xfId="0" applyFont="1" applyFill="1" applyBorder="1" applyAlignment="1">
      <alignment horizontal="left" vertical="center"/>
    </xf>
    <xf numFmtId="165" fontId="15" fillId="13" borderId="22" xfId="1" applyNumberFormat="1" applyFont="1" applyFill="1" applyBorder="1" applyAlignment="1">
      <alignment horizontal="left" vertical="center"/>
    </xf>
    <xf numFmtId="43" fontId="15" fillId="13" borderId="22" xfId="1" applyNumberFormat="1" applyFont="1" applyFill="1" applyBorder="1" applyAlignment="1">
      <alignment horizontal="left" vertical="center"/>
    </xf>
    <xf numFmtId="43" fontId="38" fillId="13" borderId="22" xfId="1" applyNumberFormat="1" applyFont="1" applyFill="1" applyBorder="1" applyAlignment="1">
      <alignment horizontal="left" vertical="center"/>
    </xf>
    <xf numFmtId="43" fontId="15" fillId="13" borderId="22" xfId="1" applyNumberFormat="1" applyFont="1" applyFill="1" applyBorder="1" applyAlignment="1">
      <alignment horizontal="left" vertical="center"/>
    </xf>
    <xf numFmtId="43" fontId="15" fillId="13" borderId="36" xfId="1" applyNumberFormat="1" applyFont="1" applyFill="1" applyBorder="1" applyAlignment="1">
      <alignment horizontal="left" vertical="center"/>
    </xf>
    <xf numFmtId="0" fontId="22" fillId="13" borderId="22" xfId="0" applyFont="1" applyFill="1" applyBorder="1" applyAlignment="1">
      <alignment horizontal="left" vertical="center" wrapText="1"/>
    </xf>
    <xf numFmtId="0" fontId="22" fillId="13" borderId="22" xfId="0" applyFont="1" applyFill="1" applyBorder="1" applyAlignment="1">
      <alignment horizontal="left" vertical="center"/>
    </xf>
    <xf numFmtId="165" fontId="22" fillId="13" borderId="22" xfId="1" applyNumberFormat="1" applyFont="1" applyFill="1" applyBorder="1" applyAlignment="1">
      <alignment horizontal="left" vertical="center"/>
    </xf>
    <xf numFmtId="43" fontId="22" fillId="13" borderId="22" xfId="1" applyNumberFormat="1" applyFont="1" applyFill="1" applyBorder="1" applyAlignment="1">
      <alignment horizontal="left" vertical="center"/>
    </xf>
    <xf numFmtId="43" fontId="22" fillId="13" borderId="36" xfId="1" applyNumberFormat="1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 wrapText="1"/>
    </xf>
    <xf numFmtId="0" fontId="22" fillId="4" borderId="22" xfId="0" applyFont="1" applyFill="1" applyBorder="1" applyAlignment="1">
      <alignment horizontal="left" vertical="center"/>
    </xf>
    <xf numFmtId="165" fontId="22" fillId="4" borderId="22" xfId="1" applyNumberFormat="1" applyFont="1" applyFill="1" applyBorder="1" applyAlignment="1">
      <alignment horizontal="left" vertical="center"/>
    </xf>
    <xf numFmtId="43" fontId="22" fillId="4" borderId="22" xfId="1" applyNumberFormat="1" applyFont="1" applyFill="1" applyBorder="1" applyAlignment="1">
      <alignment horizontal="left" vertical="center"/>
    </xf>
    <xf numFmtId="43" fontId="22" fillId="4" borderId="36" xfId="1" applyNumberFormat="1" applyFont="1" applyFill="1" applyBorder="1" applyAlignment="1">
      <alignment horizontal="left" vertical="center"/>
    </xf>
    <xf numFmtId="165" fontId="22" fillId="4" borderId="22" xfId="1" applyNumberFormat="1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/>
    </xf>
    <xf numFmtId="165" fontId="22" fillId="0" borderId="22" xfId="1" applyNumberFormat="1" applyFont="1" applyFill="1" applyBorder="1" applyAlignment="1">
      <alignment horizontal="left" vertical="center"/>
    </xf>
    <xf numFmtId="43" fontId="22" fillId="0" borderId="22" xfId="1" applyNumberFormat="1" applyFont="1" applyFill="1" applyBorder="1" applyAlignment="1">
      <alignment horizontal="left" vertical="center"/>
    </xf>
    <xf numFmtId="43" fontId="22" fillId="0" borderId="22" xfId="1" applyNumberFormat="1" applyFont="1" applyFill="1" applyBorder="1" applyAlignment="1">
      <alignment horizontal="left" vertical="center"/>
    </xf>
    <xf numFmtId="43" fontId="22" fillId="0" borderId="36" xfId="1" applyNumberFormat="1" applyFont="1" applyFill="1" applyBorder="1" applyAlignment="1">
      <alignment horizontal="left" vertical="center"/>
    </xf>
    <xf numFmtId="165" fontId="44" fillId="4" borderId="22" xfId="1" applyNumberFormat="1" applyFont="1" applyFill="1" applyBorder="1" applyAlignment="1">
      <alignment horizontal="left" vertical="center" wrapText="1"/>
    </xf>
    <xf numFmtId="165" fontId="15" fillId="0" borderId="22" xfId="1" applyNumberFormat="1" applyFont="1" applyFill="1" applyBorder="1" applyAlignment="1">
      <alignment horizontal="left" vertical="center"/>
    </xf>
    <xf numFmtId="43" fontId="15" fillId="0" borderId="22" xfId="1" applyNumberFormat="1" applyFont="1" applyFill="1" applyBorder="1" applyAlignment="1">
      <alignment horizontal="left" vertical="center"/>
    </xf>
    <xf numFmtId="43" fontId="15" fillId="0" borderId="36" xfId="1" applyNumberFormat="1" applyFont="1" applyFill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  <xf numFmtId="43" fontId="15" fillId="0" borderId="22" xfId="1" applyNumberFormat="1" applyFont="1" applyFill="1" applyBorder="1" applyAlignment="1">
      <alignment horizontal="left" vertical="center"/>
    </xf>
    <xf numFmtId="167" fontId="12" fillId="4" borderId="38" xfId="12" applyNumberFormat="1" applyFont="1" applyFill="1" applyBorder="1" applyAlignment="1" applyProtection="1">
      <alignment horizontal="left" vertical="center" wrapText="1"/>
    </xf>
    <xf numFmtId="0" fontId="15" fillId="4" borderId="22" xfId="0" applyFont="1" applyFill="1" applyBorder="1" applyAlignment="1">
      <alignment horizontal="left" vertical="center"/>
    </xf>
    <xf numFmtId="167" fontId="48" fillId="0" borderId="38" xfId="12" applyNumberFormat="1" applyFont="1" applyFill="1" applyBorder="1" applyAlignment="1" applyProtection="1">
      <alignment horizontal="left" vertical="center" wrapText="1"/>
    </xf>
    <xf numFmtId="165" fontId="44" fillId="13" borderId="22" xfId="1" applyNumberFormat="1" applyFont="1" applyFill="1" applyBorder="1" applyAlignment="1">
      <alignment horizontal="left" vertical="center"/>
    </xf>
    <xf numFmtId="165" fontId="60" fillId="13" borderId="22" xfId="1" applyNumberFormat="1" applyFont="1" applyFill="1" applyBorder="1" applyAlignment="1">
      <alignment horizontal="left" vertical="center"/>
    </xf>
    <xf numFmtId="165" fontId="60" fillId="4" borderId="22" xfId="1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79" fillId="0" borderId="0" xfId="2" applyFont="1" applyAlignment="1">
      <alignment vertical="center"/>
    </xf>
    <xf numFmtId="0" fontId="79" fillId="0" borderId="0" xfId="2" applyFont="1" applyAlignment="1">
      <alignment horizontal="center" vertical="center"/>
    </xf>
    <xf numFmtId="165" fontId="79" fillId="0" borderId="0" xfId="4" applyNumberFormat="1" applyFont="1" applyAlignment="1">
      <alignment vertical="center"/>
    </xf>
    <xf numFmtId="9" fontId="79" fillId="0" borderId="0" xfId="3" applyFont="1" applyAlignment="1">
      <alignment vertical="center"/>
    </xf>
    <xf numFmtId="0" fontId="79" fillId="0" borderId="0" xfId="2" applyFont="1" applyAlignment="1">
      <alignment vertical="center" wrapText="1"/>
    </xf>
    <xf numFmtId="0" fontId="80" fillId="0" borderId="0" xfId="2" applyFont="1" applyAlignment="1">
      <alignment vertical="center"/>
    </xf>
    <xf numFmtId="0" fontId="80" fillId="0" borderId="0" xfId="2" applyFont="1" applyAlignment="1">
      <alignment horizontal="center" vertical="center"/>
    </xf>
    <xf numFmtId="165" fontId="80" fillId="0" borderId="0" xfId="4" applyNumberFormat="1" applyFont="1" applyAlignment="1">
      <alignment vertical="center"/>
    </xf>
    <xf numFmtId="9" fontId="80" fillId="0" borderId="0" xfId="3" applyFont="1" applyAlignment="1">
      <alignment vertical="center"/>
    </xf>
    <xf numFmtId="0" fontId="57" fillId="0" borderId="0" xfId="0" applyFont="1"/>
    <xf numFmtId="37" fontId="79" fillId="0" borderId="0" xfId="0" applyNumberFormat="1" applyFont="1" applyFill="1"/>
    <xf numFmtId="0" fontId="79" fillId="0" borderId="0" xfId="2" applyFont="1" applyFill="1" applyAlignment="1">
      <alignment vertical="center"/>
    </xf>
    <xf numFmtId="165" fontId="80" fillId="4" borderId="22" xfId="4" applyNumberFormat="1" applyFont="1" applyFill="1" applyBorder="1" applyAlignment="1">
      <alignment vertical="center" wrapText="1"/>
    </xf>
    <xf numFmtId="0" fontId="79" fillId="4" borderId="22" xfId="2" applyFont="1" applyFill="1" applyBorder="1" applyAlignment="1">
      <alignment vertical="center"/>
    </xf>
    <xf numFmtId="165" fontId="79" fillId="4" borderId="22" xfId="4" applyNumberFormat="1" applyFont="1" applyFill="1" applyBorder="1" applyAlignment="1">
      <alignment vertical="center"/>
    </xf>
    <xf numFmtId="9" fontId="79" fillId="4" borderId="22" xfId="3" applyFont="1" applyFill="1" applyBorder="1" applyAlignment="1">
      <alignment vertical="center"/>
    </xf>
    <xf numFmtId="165" fontId="79" fillId="4" borderId="22" xfId="4" applyNumberFormat="1" applyFont="1" applyFill="1" applyBorder="1" applyAlignment="1">
      <alignment horizontal="left"/>
    </xf>
    <xf numFmtId="9" fontId="79" fillId="4" borderId="22" xfId="3" quotePrefix="1" applyFont="1" applyFill="1" applyBorder="1" applyAlignment="1">
      <alignment horizontal="center" vertical="center"/>
    </xf>
    <xf numFmtId="0" fontId="79" fillId="4" borderId="23" xfId="2" applyFont="1" applyFill="1" applyBorder="1" applyAlignment="1">
      <alignment vertical="center" wrapText="1"/>
    </xf>
    <xf numFmtId="43" fontId="79" fillId="2" borderId="36" xfId="5" applyFont="1" applyFill="1" applyBorder="1" applyAlignment="1">
      <alignment vertical="center" wrapText="1"/>
    </xf>
    <xf numFmtId="165" fontId="79" fillId="0" borderId="22" xfId="4" applyNumberFormat="1" applyFont="1" applyFill="1" applyBorder="1" applyAlignment="1">
      <alignment vertical="center" wrapText="1"/>
    </xf>
    <xf numFmtId="0" fontId="79" fillId="0" borderId="22" xfId="2" applyFont="1" applyBorder="1" applyAlignment="1">
      <alignment vertical="center"/>
    </xf>
    <xf numFmtId="9" fontId="79" fillId="0" borderId="22" xfId="3" applyFont="1" applyBorder="1" applyAlignment="1">
      <alignment vertical="center"/>
    </xf>
    <xf numFmtId="165" fontId="79" fillId="0" borderId="22" xfId="4" quotePrefix="1" applyNumberFormat="1" applyFont="1" applyBorder="1" applyAlignment="1">
      <alignment vertical="center"/>
    </xf>
    <xf numFmtId="165" fontId="79" fillId="0" borderId="22" xfId="4" applyNumberFormat="1" applyFont="1" applyBorder="1" applyAlignment="1">
      <alignment horizontal="left" vertical="center"/>
    </xf>
    <xf numFmtId="9" fontId="79" fillId="0" borderId="22" xfId="3" quotePrefix="1" applyFont="1" applyBorder="1" applyAlignment="1">
      <alignment horizontal="center" vertical="center"/>
    </xf>
    <xf numFmtId="0" fontId="81" fillId="0" borderId="0" xfId="2" applyFont="1" applyFill="1" applyAlignment="1">
      <alignment vertical="center"/>
    </xf>
    <xf numFmtId="0" fontId="81" fillId="0" borderId="0" xfId="2" applyFont="1" applyAlignment="1">
      <alignment vertical="center"/>
    </xf>
    <xf numFmtId="0" fontId="83" fillId="0" borderId="0" xfId="0" applyFont="1"/>
    <xf numFmtId="165" fontId="79" fillId="0" borderId="0" xfId="4" applyNumberFormat="1" applyFont="1" applyFill="1" applyBorder="1"/>
    <xf numFmtId="0" fontId="84" fillId="0" borderId="0" xfId="0" applyFont="1"/>
    <xf numFmtId="165" fontId="81" fillId="5" borderId="42" xfId="4" applyNumberFormat="1" applyFont="1" applyFill="1" applyBorder="1" applyAlignment="1">
      <alignment vertical="center" wrapText="1"/>
    </xf>
    <xf numFmtId="165" fontId="81" fillId="5" borderId="43" xfId="4" applyNumberFormat="1" applyFont="1" applyFill="1" applyBorder="1" applyAlignment="1">
      <alignment vertical="center" wrapText="1"/>
    </xf>
    <xf numFmtId="0" fontId="81" fillId="5" borderId="43" xfId="2" applyFont="1" applyFill="1" applyBorder="1" applyAlignment="1">
      <alignment vertical="center"/>
    </xf>
    <xf numFmtId="0" fontId="81" fillId="5" borderId="43" xfId="2" applyFont="1" applyFill="1" applyBorder="1" applyAlignment="1">
      <alignment vertical="center" wrapText="1"/>
    </xf>
    <xf numFmtId="165" fontId="81" fillId="5" borderId="43" xfId="2" applyNumberFormat="1" applyFont="1" applyFill="1" applyBorder="1" applyAlignment="1">
      <alignment vertical="center"/>
    </xf>
    <xf numFmtId="9" fontId="82" fillId="5" borderId="22" xfId="3" applyFont="1" applyFill="1" applyBorder="1" applyAlignment="1">
      <alignment vertical="center"/>
    </xf>
    <xf numFmtId="9" fontId="82" fillId="5" borderId="22" xfId="3" quotePrefix="1" applyFont="1" applyFill="1" applyBorder="1" applyAlignment="1">
      <alignment horizontal="center" vertical="center"/>
    </xf>
    <xf numFmtId="0" fontId="81" fillId="5" borderId="44" xfId="2" applyFont="1" applyFill="1" applyBorder="1" applyAlignment="1">
      <alignment vertical="center" wrapText="1"/>
    </xf>
    <xf numFmtId="165" fontId="44" fillId="4" borderId="22" xfId="1" applyNumberFormat="1" applyFont="1" applyFill="1" applyBorder="1" applyAlignment="1">
      <alignment vertical="center" wrapText="1"/>
    </xf>
    <xf numFmtId="0" fontId="46" fillId="0" borderId="38" xfId="0" applyFont="1" applyFill="1" applyBorder="1" applyAlignment="1">
      <alignment horizontal="left" vertical="center"/>
    </xf>
    <xf numFmtId="169" fontId="79" fillId="4" borderId="22" xfId="4" applyNumberFormat="1" applyFont="1" applyFill="1" applyBorder="1" applyAlignment="1">
      <alignment vertical="center"/>
    </xf>
    <xf numFmtId="165" fontId="60" fillId="4" borderId="22" xfId="1" applyNumberFormat="1" applyFont="1" applyFill="1" applyBorder="1" applyAlignment="1">
      <alignment horizontal="left" vertical="top" wrapText="1"/>
    </xf>
    <xf numFmtId="165" fontId="80" fillId="4" borderId="24" xfId="4" applyNumberFormat="1" applyFont="1" applyFill="1" applyBorder="1" applyAlignment="1">
      <alignment horizontal="left" vertical="center" wrapText="1" indent="2"/>
    </xf>
    <xf numFmtId="0" fontId="79" fillId="0" borderId="23" xfId="2" applyFont="1" applyBorder="1" applyAlignment="1">
      <alignment vertical="center" wrapText="1"/>
    </xf>
    <xf numFmtId="164" fontId="81" fillId="5" borderId="43" xfId="2" applyNumberFormat="1" applyFont="1" applyFill="1" applyBorder="1" applyAlignment="1">
      <alignment vertical="center"/>
    </xf>
    <xf numFmtId="165" fontId="80" fillId="15" borderId="46" xfId="4" applyNumberFormat="1" applyFont="1" applyFill="1" applyBorder="1" applyAlignment="1">
      <alignment horizontal="left" vertical="center" wrapText="1" indent="2"/>
    </xf>
    <xf numFmtId="165" fontId="80" fillId="15" borderId="39" xfId="4" applyNumberFormat="1" applyFont="1" applyFill="1" applyBorder="1" applyAlignment="1">
      <alignment vertical="center" wrapText="1"/>
    </xf>
    <xf numFmtId="0" fontId="79" fillId="15" borderId="39" xfId="2" applyFont="1" applyFill="1" applyBorder="1" applyAlignment="1">
      <alignment vertical="center"/>
    </xf>
    <xf numFmtId="165" fontId="79" fillId="15" borderId="39" xfId="4" applyNumberFormat="1" applyFont="1" applyFill="1" applyBorder="1" applyAlignment="1">
      <alignment vertical="center"/>
    </xf>
    <xf numFmtId="9" fontId="79" fillId="15" borderId="39" xfId="3" applyFont="1" applyFill="1" applyBorder="1" applyAlignment="1">
      <alignment vertical="center"/>
    </xf>
    <xf numFmtId="165" fontId="79" fillId="15" borderId="39" xfId="4" applyNumberFormat="1" applyFont="1" applyFill="1" applyBorder="1" applyAlignment="1">
      <alignment horizontal="left"/>
    </xf>
    <xf numFmtId="9" fontId="79" fillId="15" borderId="39" xfId="3" quotePrefix="1" applyFont="1" applyFill="1" applyBorder="1" applyAlignment="1">
      <alignment horizontal="center" vertical="center"/>
    </xf>
    <xf numFmtId="0" fontId="79" fillId="15" borderId="45" xfId="2" applyFont="1" applyFill="1" applyBorder="1" applyAlignment="1">
      <alignment vertical="center" wrapText="1"/>
    </xf>
    <xf numFmtId="165" fontId="81" fillId="16" borderId="42" xfId="4" applyNumberFormat="1" applyFont="1" applyFill="1" applyBorder="1" applyAlignment="1">
      <alignment vertical="center" wrapText="1"/>
    </xf>
    <xf numFmtId="165" fontId="81" fillId="16" borderId="43" xfId="4" applyNumberFormat="1" applyFont="1" applyFill="1" applyBorder="1" applyAlignment="1">
      <alignment vertical="center" wrapText="1"/>
    </xf>
    <xf numFmtId="0" fontId="81" fillId="16" borderId="43" xfId="2" applyFont="1" applyFill="1" applyBorder="1" applyAlignment="1">
      <alignment vertical="center"/>
    </xf>
    <xf numFmtId="0" fontId="81" fillId="16" borderId="43" xfId="2" applyFont="1" applyFill="1" applyBorder="1" applyAlignment="1">
      <alignment vertical="center" wrapText="1"/>
    </xf>
    <xf numFmtId="164" fontId="81" fillId="16" borderId="43" xfId="2" applyNumberFormat="1" applyFont="1" applyFill="1" applyBorder="1" applyAlignment="1">
      <alignment vertical="center"/>
    </xf>
    <xf numFmtId="165" fontId="81" fillId="16" borderId="43" xfId="2" applyNumberFormat="1" applyFont="1" applyFill="1" applyBorder="1" applyAlignment="1">
      <alignment vertical="center"/>
    </xf>
    <xf numFmtId="9" fontId="82" fillId="16" borderId="22" xfId="3" applyFont="1" applyFill="1" applyBorder="1" applyAlignment="1">
      <alignment vertical="center"/>
    </xf>
    <xf numFmtId="9" fontId="82" fillId="16" borderId="22" xfId="3" quotePrefix="1" applyFont="1" applyFill="1" applyBorder="1" applyAlignment="1">
      <alignment horizontal="center" vertical="center"/>
    </xf>
    <xf numFmtId="0" fontId="81" fillId="16" borderId="44" xfId="2" applyFont="1" applyFill="1" applyBorder="1" applyAlignment="1">
      <alignment vertical="center" wrapText="1"/>
    </xf>
    <xf numFmtId="49" fontId="17" fillId="0" borderId="22" xfId="3" applyNumberFormat="1" applyFont="1" applyFill="1" applyBorder="1" applyAlignment="1">
      <alignment vertical="center"/>
    </xf>
    <xf numFmtId="0" fontId="80" fillId="0" borderId="0" xfId="2" applyFont="1" applyFill="1" applyAlignment="1">
      <alignment vertical="center"/>
    </xf>
    <xf numFmtId="9" fontId="82" fillId="7" borderId="22" xfId="3" quotePrefix="1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left" vertical="center"/>
    </xf>
    <xf numFmtId="43" fontId="22" fillId="12" borderId="36" xfId="1" applyNumberFormat="1" applyFont="1" applyFill="1" applyBorder="1" applyAlignment="1">
      <alignment horizontal="left" vertical="center"/>
    </xf>
    <xf numFmtId="0" fontId="30" fillId="0" borderId="0" xfId="0" applyFont="1"/>
    <xf numFmtId="43" fontId="38" fillId="0" borderId="38" xfId="1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9" fontId="79" fillId="4" borderId="22" xfId="3" applyFont="1" applyFill="1" applyBorder="1" applyAlignment="1">
      <alignment horizontal="center" vertical="center"/>
    </xf>
    <xf numFmtId="9" fontId="79" fillId="0" borderId="22" xfId="3" applyFont="1" applyBorder="1" applyAlignment="1">
      <alignment horizontal="center" vertical="center"/>
    </xf>
    <xf numFmtId="167" fontId="48" fillId="0" borderId="22" xfId="12" applyNumberFormat="1" applyFont="1" applyFill="1" applyBorder="1" applyAlignment="1" applyProtection="1">
      <alignment horizontal="left" vertical="center" wrapText="1"/>
    </xf>
    <xf numFmtId="165" fontId="76" fillId="6" borderId="39" xfId="0" applyNumberFormat="1" applyFont="1" applyFill="1" applyBorder="1" applyAlignment="1">
      <alignment vertical="center"/>
    </xf>
    <xf numFmtId="167" fontId="77" fillId="5" borderId="22" xfId="12" applyNumberFormat="1" applyFont="1" applyFill="1" applyBorder="1" applyAlignment="1" applyProtection="1">
      <alignment vertical="center" wrapText="1"/>
    </xf>
    <xf numFmtId="0" fontId="27" fillId="0" borderId="0" xfId="0" applyFont="1" applyAlignment="1">
      <alignment vertical="center"/>
    </xf>
    <xf numFmtId="0" fontId="77" fillId="7" borderId="2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71" fillId="3" borderId="22" xfId="0" applyFont="1" applyFill="1" applyBorder="1" applyAlignment="1">
      <alignment horizontal="left" vertical="top"/>
    </xf>
    <xf numFmtId="0" fontId="11" fillId="3" borderId="22" xfId="0" applyFont="1" applyFill="1" applyBorder="1" applyAlignment="1">
      <alignment vertical="top"/>
    </xf>
    <xf numFmtId="43" fontId="79" fillId="2" borderId="22" xfId="5" applyFont="1" applyFill="1" applyBorder="1" applyAlignment="1">
      <alignment vertical="center" wrapText="1"/>
    </xf>
    <xf numFmtId="165" fontId="81" fillId="5" borderId="22" xfId="4" applyNumberFormat="1" applyFont="1" applyFill="1" applyBorder="1" applyAlignment="1">
      <alignment vertical="center" wrapText="1"/>
    </xf>
    <xf numFmtId="0" fontId="81" fillId="5" borderId="22" xfId="2" applyFont="1" applyFill="1" applyBorder="1" applyAlignment="1">
      <alignment vertical="center"/>
    </xf>
    <xf numFmtId="0" fontId="81" fillId="5" borderId="22" xfId="2" applyFont="1" applyFill="1" applyBorder="1" applyAlignment="1">
      <alignment vertical="center" wrapText="1"/>
    </xf>
    <xf numFmtId="43" fontId="81" fillId="5" borderId="22" xfId="2" applyNumberFormat="1" applyFont="1" applyFill="1" applyBorder="1" applyAlignment="1">
      <alignment vertical="center"/>
    </xf>
    <xf numFmtId="165" fontId="81" fillId="5" borderId="22" xfId="2" applyNumberFormat="1" applyFont="1" applyFill="1" applyBorder="1" applyAlignment="1">
      <alignment vertical="center"/>
    </xf>
    <xf numFmtId="165" fontId="80" fillId="10" borderId="22" xfId="4" applyNumberFormat="1" applyFont="1" applyFill="1" applyBorder="1" applyAlignment="1">
      <alignment horizontal="left" vertical="center" wrapText="1" indent="2"/>
    </xf>
    <xf numFmtId="165" fontId="80" fillId="10" borderId="22" xfId="4" applyNumberFormat="1" applyFont="1" applyFill="1" applyBorder="1" applyAlignment="1">
      <alignment vertical="center" wrapText="1"/>
    </xf>
    <xf numFmtId="0" fontId="80" fillId="10" borderId="22" xfId="2" applyFont="1" applyFill="1" applyBorder="1" applyAlignment="1">
      <alignment vertical="center"/>
    </xf>
    <xf numFmtId="165" fontId="80" fillId="10" borderId="22" xfId="4" applyNumberFormat="1" applyFont="1" applyFill="1" applyBorder="1" applyAlignment="1">
      <alignment vertical="center"/>
    </xf>
    <xf numFmtId="9" fontId="80" fillId="10" borderId="22" xfId="3" applyFont="1" applyFill="1" applyBorder="1" applyAlignment="1">
      <alignment vertical="center"/>
    </xf>
    <xf numFmtId="165" fontId="80" fillId="10" borderId="22" xfId="4" applyNumberFormat="1" applyFont="1" applyFill="1" applyBorder="1" applyAlignment="1">
      <alignment horizontal="left"/>
    </xf>
    <xf numFmtId="9" fontId="80" fillId="10" borderId="22" xfId="3" quotePrefix="1" applyFont="1" applyFill="1" applyBorder="1" applyAlignment="1">
      <alignment horizontal="center" vertical="center"/>
    </xf>
    <xf numFmtId="0" fontId="80" fillId="10" borderId="22" xfId="2" applyFont="1" applyFill="1" applyBorder="1" applyAlignment="1">
      <alignment vertical="center" wrapText="1"/>
    </xf>
    <xf numFmtId="0" fontId="79" fillId="0" borderId="22" xfId="2" applyFont="1" applyBorder="1" applyAlignment="1">
      <alignment vertical="center" wrapText="1"/>
    </xf>
    <xf numFmtId="165" fontId="81" fillId="7" borderId="22" xfId="4" applyNumberFormat="1" applyFont="1" applyFill="1" applyBorder="1" applyAlignment="1">
      <alignment vertical="center" wrapText="1"/>
    </xf>
    <xf numFmtId="0" fontId="81" fillId="7" borderId="22" xfId="2" applyFont="1" applyFill="1" applyBorder="1" applyAlignment="1">
      <alignment vertical="center"/>
    </xf>
    <xf numFmtId="0" fontId="81" fillId="7" borderId="22" xfId="2" applyFont="1" applyFill="1" applyBorder="1" applyAlignment="1">
      <alignment vertical="center" wrapText="1"/>
    </xf>
    <xf numFmtId="164" fontId="81" fillId="7" borderId="22" xfId="2" applyNumberFormat="1" applyFont="1" applyFill="1" applyBorder="1" applyAlignment="1">
      <alignment vertical="center"/>
    </xf>
    <xf numFmtId="165" fontId="81" fillId="7" borderId="22" xfId="2" applyNumberFormat="1" applyFont="1" applyFill="1" applyBorder="1" applyAlignment="1">
      <alignment vertical="center"/>
    </xf>
    <xf numFmtId="0" fontId="70" fillId="4" borderId="22" xfId="0" applyFont="1" applyFill="1" applyBorder="1" applyAlignment="1">
      <alignment horizontal="center" vertical="center"/>
    </xf>
    <xf numFmtId="165" fontId="70" fillId="4" borderId="22" xfId="4" applyNumberFormat="1" applyFont="1" applyFill="1" applyBorder="1" applyAlignment="1">
      <alignment horizontal="center" vertical="center"/>
    </xf>
    <xf numFmtId="0" fontId="70" fillId="4" borderId="22" xfId="0" applyFont="1" applyFill="1" applyBorder="1" applyAlignment="1">
      <alignment horizontal="center" vertical="center" wrapText="1"/>
    </xf>
    <xf numFmtId="0" fontId="70" fillId="10" borderId="22" xfId="0" applyFont="1" applyFill="1" applyBorder="1" applyAlignment="1">
      <alignment vertical="center"/>
    </xf>
    <xf numFmtId="165" fontId="70" fillId="10" borderId="22" xfId="4" applyNumberFormat="1" applyFont="1" applyFill="1" applyBorder="1" applyAlignment="1">
      <alignment vertical="center"/>
    </xf>
    <xf numFmtId="0" fontId="63" fillId="10" borderId="22" xfId="0" applyFont="1" applyFill="1" applyBorder="1" applyAlignment="1">
      <alignment vertical="top"/>
    </xf>
    <xf numFmtId="0" fontId="70" fillId="0" borderId="22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 wrapText="1"/>
    </xf>
    <xf numFmtId="165" fontId="71" fillId="0" borderId="22" xfId="4" applyNumberFormat="1" applyFont="1" applyFill="1" applyBorder="1" applyAlignment="1">
      <alignment vertical="center"/>
    </xf>
    <xf numFmtId="43" fontId="71" fillId="2" borderId="22" xfId="4" applyFont="1" applyFill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0" fillId="0" borderId="22" xfId="0" applyFont="1" applyBorder="1" applyAlignment="1">
      <alignment vertical="top"/>
    </xf>
    <xf numFmtId="0" fontId="71" fillId="0" borderId="22" xfId="0" applyFont="1" applyBorder="1" applyAlignment="1">
      <alignment horizontal="left" vertical="top"/>
    </xf>
    <xf numFmtId="0" fontId="71" fillId="0" borderId="22" xfId="0" applyFont="1" applyBorder="1" applyAlignment="1">
      <alignment vertical="top" wrapText="1"/>
    </xf>
    <xf numFmtId="0" fontId="70" fillId="10" borderId="22" xfId="0" applyFont="1" applyFill="1" applyBorder="1" applyAlignment="1">
      <alignment vertical="top"/>
    </xf>
    <xf numFmtId="165" fontId="71" fillId="2" borderId="22" xfId="4" applyNumberFormat="1" applyFont="1" applyFill="1" applyBorder="1" applyAlignment="1">
      <alignment vertical="center"/>
    </xf>
    <xf numFmtId="0" fontId="85" fillId="0" borderId="22" xfId="0" applyFont="1" applyFill="1" applyBorder="1" applyAlignment="1">
      <alignment horizontal="left" vertical="center"/>
    </xf>
    <xf numFmtId="43" fontId="71" fillId="2" borderId="22" xfId="11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left" vertical="center" wrapText="1"/>
    </xf>
    <xf numFmtId="43" fontId="71" fillId="2" borderId="22" xfId="11" applyFont="1" applyFill="1" applyBorder="1" applyAlignment="1">
      <alignment horizontal="right" vertical="center" wrapText="1"/>
    </xf>
    <xf numFmtId="0" fontId="87" fillId="0" borderId="22" xfId="0" applyFont="1" applyBorder="1" applyAlignment="1">
      <alignment vertical="center" wrapText="1"/>
    </xf>
    <xf numFmtId="0" fontId="88" fillId="10" borderId="22" xfId="0" applyFont="1" applyFill="1" applyBorder="1" applyAlignment="1">
      <alignment vertical="center"/>
    </xf>
    <xf numFmtId="0" fontId="88" fillId="10" borderId="22" xfId="0" applyFont="1" applyFill="1" applyBorder="1" applyAlignment="1">
      <alignment vertical="top"/>
    </xf>
    <xf numFmtId="165" fontId="88" fillId="10" borderId="22" xfId="4" applyNumberFormat="1" applyFont="1" applyFill="1" applyBorder="1" applyAlignment="1">
      <alignment vertical="center"/>
    </xf>
    <xf numFmtId="43" fontId="88" fillId="10" borderId="22" xfId="4" applyFont="1" applyFill="1" applyBorder="1" applyAlignment="1">
      <alignment vertical="center"/>
    </xf>
    <xf numFmtId="43" fontId="88" fillId="10" borderId="22" xfId="4" applyFont="1" applyFill="1" applyBorder="1" applyAlignment="1">
      <alignment vertical="top"/>
    </xf>
    <xf numFmtId="0" fontId="86" fillId="0" borderId="22" xfId="0" applyFont="1" applyBorder="1" applyAlignment="1">
      <alignment vertical="top"/>
    </xf>
    <xf numFmtId="165" fontId="86" fillId="0" borderId="22" xfId="4" applyNumberFormat="1" applyFont="1" applyFill="1" applyBorder="1" applyAlignment="1">
      <alignment vertical="center"/>
    </xf>
    <xf numFmtId="43" fontId="86" fillId="0" borderId="22" xfId="4" applyFont="1" applyFill="1" applyBorder="1" applyAlignment="1">
      <alignment vertical="center"/>
    </xf>
    <xf numFmtId="0" fontId="86" fillId="0" borderId="22" xfId="0" applyFont="1" applyBorder="1" applyAlignment="1">
      <alignment vertical="top" wrapText="1"/>
    </xf>
    <xf numFmtId="0" fontId="71" fillId="0" borderId="22" xfId="0" applyFont="1" applyBorder="1" applyAlignment="1">
      <alignment horizontal="left" vertical="top" wrapText="1"/>
    </xf>
    <xf numFmtId="0" fontId="71" fillId="10" borderId="22" xfId="0" applyFont="1" applyFill="1" applyBorder="1" applyAlignment="1">
      <alignment vertical="top"/>
    </xf>
    <xf numFmtId="165" fontId="86" fillId="0" borderId="22" xfId="4" applyNumberFormat="1" applyFont="1" applyBorder="1" applyAlignment="1">
      <alignment vertical="center"/>
    </xf>
    <xf numFmtId="0" fontId="86" fillId="0" borderId="22" xfId="0" applyFont="1" applyBorder="1" applyAlignment="1">
      <alignment vertical="center" wrapText="1"/>
    </xf>
    <xf numFmtId="0" fontId="86" fillId="0" borderId="22" xfId="0" applyFont="1" applyBorder="1" applyAlignment="1">
      <alignment horizontal="left" vertical="top"/>
    </xf>
    <xf numFmtId="165" fontId="89" fillId="0" borderId="22" xfId="4" applyNumberFormat="1" applyFont="1" applyBorder="1" applyAlignment="1">
      <alignment vertical="center"/>
    </xf>
    <xf numFmtId="0" fontId="71" fillId="0" borderId="22" xfId="0" applyFont="1" applyBorder="1" applyAlignment="1">
      <alignment vertical="center" wrapText="1"/>
    </xf>
    <xf numFmtId="43" fontId="86" fillId="0" borderId="22" xfId="4" applyFont="1" applyBorder="1" applyAlignment="1">
      <alignment vertical="center"/>
    </xf>
    <xf numFmtId="0" fontId="46" fillId="0" borderId="22" xfId="0" applyFont="1" applyFill="1" applyBorder="1" applyAlignment="1">
      <alignment horizontal="left" vertical="center"/>
    </xf>
    <xf numFmtId="166" fontId="40" fillId="4" borderId="22" xfId="1" applyNumberFormat="1" applyFont="1" applyFill="1" applyBorder="1" applyAlignment="1">
      <alignment horizontal="left" vertical="center"/>
    </xf>
    <xf numFmtId="166" fontId="40" fillId="13" borderId="22" xfId="1" applyNumberFormat="1" applyFont="1" applyFill="1" applyBorder="1" applyAlignment="1">
      <alignment horizontal="left" vertical="center"/>
    </xf>
    <xf numFmtId="166" fontId="40" fillId="12" borderId="22" xfId="1" applyNumberFormat="1" applyFont="1" applyFill="1" applyBorder="1" applyAlignment="1">
      <alignment horizontal="left" vertical="center"/>
    </xf>
    <xf numFmtId="166" fontId="28" fillId="12" borderId="22" xfId="1" applyNumberFormat="1" applyFont="1" applyFill="1" applyBorder="1" applyAlignment="1">
      <alignment vertical="center"/>
    </xf>
    <xf numFmtId="166" fontId="75" fillId="0" borderId="22" xfId="1" applyNumberFormat="1" applyFont="1" applyFill="1" applyBorder="1" applyAlignment="1" applyProtection="1">
      <alignment vertical="center"/>
    </xf>
    <xf numFmtId="1" fontId="78" fillId="0" borderId="22" xfId="12" applyNumberFormat="1" applyFont="1" applyFill="1" applyBorder="1" applyAlignment="1" applyProtection="1">
      <alignment vertical="center"/>
    </xf>
    <xf numFmtId="1" fontId="78" fillId="0" borderId="22" xfId="12" applyNumberFormat="1" applyFont="1" applyFill="1" applyBorder="1" applyAlignment="1">
      <alignment vertical="center"/>
    </xf>
    <xf numFmtId="1" fontId="76" fillId="0" borderId="22" xfId="12" applyNumberFormat="1" applyFont="1" applyFill="1" applyBorder="1" applyAlignment="1">
      <alignment vertical="center"/>
    </xf>
    <xf numFmtId="10" fontId="79" fillId="0" borderId="22" xfId="3" applyNumberFormat="1" applyFont="1" applyBorder="1" applyAlignment="1">
      <alignment vertical="center"/>
    </xf>
    <xf numFmtId="10" fontId="82" fillId="7" borderId="22" xfId="3" applyNumberFormat="1" applyFont="1" applyFill="1" applyBorder="1" applyAlignment="1">
      <alignment vertical="center"/>
    </xf>
    <xf numFmtId="10" fontId="79" fillId="0" borderId="22" xfId="3" quotePrefix="1" applyNumberFormat="1" applyFont="1" applyBorder="1" applyAlignment="1">
      <alignment horizontal="center" vertical="center"/>
    </xf>
    <xf numFmtId="0" fontId="80" fillId="4" borderId="22" xfId="2" applyFont="1" applyFill="1" applyBorder="1" applyAlignment="1">
      <alignment vertical="center"/>
    </xf>
    <xf numFmtId="0" fontId="80" fillId="4" borderId="22" xfId="2" applyFont="1" applyFill="1" applyBorder="1" applyAlignment="1">
      <alignment vertical="center" wrapText="1"/>
    </xf>
    <xf numFmtId="165" fontId="80" fillId="12" borderId="22" xfId="4" applyNumberFormat="1" applyFont="1" applyFill="1" applyBorder="1" applyAlignment="1">
      <alignment horizontal="left" vertical="center" wrapText="1" indent="2"/>
    </xf>
    <xf numFmtId="165" fontId="80" fillId="12" borderId="22" xfId="4" applyNumberFormat="1" applyFont="1" applyFill="1" applyBorder="1" applyAlignment="1">
      <alignment vertical="center" wrapText="1"/>
    </xf>
    <xf numFmtId="0" fontId="80" fillId="12" borderId="22" xfId="2" applyFont="1" applyFill="1" applyBorder="1" applyAlignment="1">
      <alignment vertical="center"/>
    </xf>
    <xf numFmtId="165" fontId="80" fillId="12" borderId="22" xfId="4" applyNumberFormat="1" applyFont="1" applyFill="1" applyBorder="1" applyAlignment="1">
      <alignment vertical="center"/>
    </xf>
    <xf numFmtId="9" fontId="80" fillId="12" borderId="22" xfId="3" applyFont="1" applyFill="1" applyBorder="1" applyAlignment="1">
      <alignment vertical="center"/>
    </xf>
    <xf numFmtId="165" fontId="80" fillId="12" borderId="22" xfId="4" applyNumberFormat="1" applyFont="1" applyFill="1" applyBorder="1" applyAlignment="1">
      <alignment horizontal="left"/>
    </xf>
    <xf numFmtId="0" fontId="80" fillId="12" borderId="22" xfId="2" applyFont="1" applyFill="1" applyBorder="1" applyAlignment="1">
      <alignment vertical="center" wrapText="1"/>
    </xf>
    <xf numFmtId="164" fontId="80" fillId="4" borderId="22" xfId="2" applyNumberFormat="1" applyFont="1" applyFill="1" applyBorder="1" applyAlignment="1">
      <alignment vertical="center"/>
    </xf>
    <xf numFmtId="165" fontId="80" fillId="4" borderId="22" xfId="2" applyNumberFormat="1" applyFont="1" applyFill="1" applyBorder="1" applyAlignment="1">
      <alignment vertical="center"/>
    </xf>
    <xf numFmtId="0" fontId="38" fillId="2" borderId="22" xfId="0" applyFont="1" applyFill="1" applyBorder="1" applyAlignment="1">
      <alignment horizontal="left" vertical="center"/>
    </xf>
    <xf numFmtId="167" fontId="48" fillId="2" borderId="22" xfId="12" applyNumberFormat="1" applyFont="1" applyFill="1" applyBorder="1" applyAlignment="1" applyProtection="1">
      <alignment horizontal="left" vertical="center" wrapText="1"/>
    </xf>
    <xf numFmtId="167" fontId="48" fillId="2" borderId="38" xfId="12" applyNumberFormat="1" applyFont="1" applyFill="1" applyBorder="1" applyAlignment="1" applyProtection="1">
      <alignment horizontal="left" vertical="center" wrapText="1"/>
    </xf>
    <xf numFmtId="0" fontId="90" fillId="0" borderId="0" xfId="0" applyFont="1"/>
    <xf numFmtId="43" fontId="15" fillId="2" borderId="36" xfId="1" applyNumberFormat="1" applyFont="1" applyFill="1" applyBorder="1" applyAlignment="1">
      <alignment horizontal="left" vertical="center"/>
    </xf>
    <xf numFmtId="0" fontId="29" fillId="4" borderId="22" xfId="0" applyFont="1" applyFill="1" applyBorder="1" applyAlignment="1">
      <alignment horizontal="left" vertical="center"/>
    </xf>
    <xf numFmtId="0" fontId="27" fillId="0" borderId="26" xfId="0" applyFont="1" applyFill="1" applyBorder="1"/>
    <xf numFmtId="0" fontId="15" fillId="2" borderId="22" xfId="0" applyFont="1" applyFill="1" applyBorder="1" applyAlignment="1">
      <alignment horizontal="left" vertical="center"/>
    </xf>
    <xf numFmtId="165" fontId="15" fillId="2" borderId="22" xfId="1" applyNumberFormat="1" applyFont="1" applyFill="1" applyBorder="1" applyAlignment="1">
      <alignment horizontal="left" vertical="center"/>
    </xf>
    <xf numFmtId="43" fontId="38" fillId="2" borderId="22" xfId="1" applyNumberFormat="1" applyFont="1" applyFill="1" applyBorder="1" applyAlignment="1">
      <alignment horizontal="left" vertical="center"/>
    </xf>
    <xf numFmtId="43" fontId="15" fillId="2" borderId="22" xfId="1" applyNumberFormat="1" applyFont="1" applyFill="1" applyBorder="1" applyAlignment="1">
      <alignment horizontal="left" vertical="center"/>
    </xf>
    <xf numFmtId="9" fontId="79" fillId="0" borderId="22" xfId="3" quotePrefix="1" applyNumberFormat="1" applyFont="1" applyBorder="1" applyAlignment="1">
      <alignment horizontal="center" vertical="center"/>
    </xf>
    <xf numFmtId="0" fontId="79" fillId="4" borderId="22" xfId="2" applyFont="1" applyFill="1" applyBorder="1" applyAlignment="1">
      <alignment horizontal="center" vertical="center" wrapText="1"/>
    </xf>
    <xf numFmtId="0" fontId="79" fillId="0" borderId="22" xfId="2" applyFont="1" applyFill="1" applyBorder="1" applyAlignment="1">
      <alignment horizontal="center" vertical="center" wrapText="1"/>
    </xf>
    <xf numFmtId="9" fontId="79" fillId="0" borderId="22" xfId="3" applyNumberFormat="1" applyFont="1" applyBorder="1" applyAlignment="1">
      <alignment vertical="center"/>
    </xf>
    <xf numFmtId="9" fontId="79" fillId="4" borderId="22" xfId="3" applyNumberFormat="1" applyFont="1" applyFill="1" applyBorder="1" applyAlignment="1">
      <alignment vertical="center"/>
    </xf>
    <xf numFmtId="9" fontId="79" fillId="4" borderId="22" xfId="3" quotePrefix="1" applyNumberFormat="1" applyFont="1" applyFill="1" applyBorder="1" applyAlignment="1">
      <alignment horizontal="center" vertical="center"/>
    </xf>
    <xf numFmtId="0" fontId="80" fillId="12" borderId="0" xfId="2" applyFont="1" applyFill="1" applyAlignment="1">
      <alignment vertical="center"/>
    </xf>
    <xf numFmtId="0" fontId="71" fillId="0" borderId="22" xfId="0" applyFont="1" applyBorder="1" applyAlignment="1">
      <alignment horizontal="left" vertical="center" wrapText="1"/>
    </xf>
    <xf numFmtId="165" fontId="80" fillId="13" borderId="22" xfId="4" applyNumberFormat="1" applyFont="1" applyFill="1" applyBorder="1" applyAlignment="1">
      <alignment vertical="center" wrapText="1"/>
    </xf>
    <xf numFmtId="0" fontId="80" fillId="13" borderId="22" xfId="2" applyFont="1" applyFill="1" applyBorder="1" applyAlignment="1">
      <alignment vertical="center"/>
    </xf>
    <xf numFmtId="0" fontId="80" fillId="13" borderId="22" xfId="2" applyFont="1" applyFill="1" applyBorder="1" applyAlignment="1">
      <alignment vertical="center" wrapText="1"/>
    </xf>
    <xf numFmtId="164" fontId="80" fillId="13" borderId="22" xfId="2" applyNumberFormat="1" applyFont="1" applyFill="1" applyBorder="1" applyAlignment="1">
      <alignment vertical="center"/>
    </xf>
    <xf numFmtId="165" fontId="80" fillId="13" borderId="22" xfId="2" applyNumberFormat="1" applyFont="1" applyFill="1" applyBorder="1" applyAlignment="1">
      <alignment vertical="center"/>
    </xf>
    <xf numFmtId="9" fontId="79" fillId="13" borderId="22" xfId="3" applyNumberFormat="1" applyFont="1" applyFill="1" applyBorder="1" applyAlignment="1">
      <alignment vertical="center"/>
    </xf>
    <xf numFmtId="9" fontId="79" fillId="13" borderId="22" xfId="3" quotePrefix="1" applyNumberFormat="1" applyFont="1" applyFill="1" applyBorder="1" applyAlignment="1">
      <alignment horizontal="center" vertical="center"/>
    </xf>
    <xf numFmtId="165" fontId="80" fillId="17" borderId="22" xfId="4" applyNumberFormat="1" applyFont="1" applyFill="1" applyBorder="1" applyAlignment="1">
      <alignment horizontal="left" vertical="center" wrapText="1" indent="2"/>
    </xf>
    <xf numFmtId="165" fontId="80" fillId="17" borderId="22" xfId="4" applyNumberFormat="1" applyFont="1" applyFill="1" applyBorder="1" applyAlignment="1">
      <alignment vertical="center" wrapText="1"/>
    </xf>
    <xf numFmtId="0" fontId="80" fillId="17" borderId="22" xfId="2" applyFont="1" applyFill="1" applyBorder="1" applyAlignment="1">
      <alignment vertical="center"/>
    </xf>
    <xf numFmtId="165" fontId="80" fillId="17" borderId="22" xfId="4" applyNumberFormat="1" applyFont="1" applyFill="1" applyBorder="1" applyAlignment="1">
      <alignment vertical="center"/>
    </xf>
    <xf numFmtId="9" fontId="80" fillId="17" borderId="22" xfId="3" applyFont="1" applyFill="1" applyBorder="1" applyAlignment="1">
      <alignment vertical="center"/>
    </xf>
    <xf numFmtId="165" fontId="80" fillId="17" borderId="22" xfId="4" applyNumberFormat="1" applyFont="1" applyFill="1" applyBorder="1" applyAlignment="1">
      <alignment horizontal="left"/>
    </xf>
    <xf numFmtId="0" fontId="80" fillId="17" borderId="22" xfId="2" applyFont="1" applyFill="1" applyBorder="1" applyAlignment="1">
      <alignment vertical="center" wrapText="1"/>
    </xf>
    <xf numFmtId="165" fontId="79" fillId="0" borderId="22" xfId="4" applyNumberFormat="1" applyFont="1" applyFill="1" applyBorder="1" applyAlignment="1">
      <alignment horizontal="center" vertical="center" wrapText="1"/>
    </xf>
    <xf numFmtId="165" fontId="80" fillId="4" borderId="22" xfId="4" applyNumberFormat="1" applyFont="1" applyFill="1" applyBorder="1" applyAlignment="1">
      <alignment vertical="center"/>
    </xf>
    <xf numFmtId="9" fontId="80" fillId="4" borderId="22" xfId="3" applyFont="1" applyFill="1" applyBorder="1" applyAlignment="1">
      <alignment vertical="center"/>
    </xf>
    <xf numFmtId="164" fontId="80" fillId="10" borderId="22" xfId="2" applyNumberFormat="1" applyFont="1" applyFill="1" applyBorder="1" applyAlignment="1">
      <alignment vertical="center"/>
    </xf>
    <xf numFmtId="165" fontId="80" fillId="10" borderId="22" xfId="2" applyNumberFormat="1" applyFont="1" applyFill="1" applyBorder="1" applyAlignment="1">
      <alignment vertical="center"/>
    </xf>
    <xf numFmtId="9" fontId="79" fillId="10" borderId="22" xfId="3" applyNumberFormat="1" applyFont="1" applyFill="1" applyBorder="1" applyAlignment="1">
      <alignment vertical="center"/>
    </xf>
    <xf numFmtId="165" fontId="80" fillId="2" borderId="22" xfId="4" applyNumberFormat="1" applyFont="1" applyFill="1" applyBorder="1" applyAlignment="1">
      <alignment vertical="center" wrapText="1"/>
    </xf>
    <xf numFmtId="0" fontId="80" fillId="2" borderId="22" xfId="2" applyFont="1" applyFill="1" applyBorder="1" applyAlignment="1">
      <alignment vertical="center"/>
    </xf>
    <xf numFmtId="165" fontId="80" fillId="2" borderId="22" xfId="4" applyNumberFormat="1" applyFont="1" applyFill="1" applyBorder="1" applyAlignment="1">
      <alignment vertical="center"/>
    </xf>
    <xf numFmtId="9" fontId="80" fillId="2" borderId="22" xfId="3" applyFont="1" applyFill="1" applyBorder="1" applyAlignment="1">
      <alignment vertical="center"/>
    </xf>
    <xf numFmtId="165" fontId="80" fillId="2" borderId="22" xfId="4" applyNumberFormat="1" applyFont="1" applyFill="1" applyBorder="1" applyAlignment="1">
      <alignment horizontal="left"/>
    </xf>
    <xf numFmtId="0" fontId="80" fillId="2" borderId="22" xfId="2" applyFont="1" applyFill="1" applyBorder="1" applyAlignment="1">
      <alignment vertical="center" wrapText="1"/>
    </xf>
    <xf numFmtId="165" fontId="79" fillId="2" borderId="22" xfId="4" applyNumberFormat="1" applyFont="1" applyFill="1" applyBorder="1" applyAlignment="1">
      <alignment horizontal="left" vertical="center" wrapText="1" indent="2"/>
    </xf>
    <xf numFmtId="165" fontId="80" fillId="4" borderId="22" xfId="4" applyNumberFormat="1" applyFont="1" applyFill="1" applyBorder="1" applyAlignment="1">
      <alignment wrapText="1"/>
    </xf>
    <xf numFmtId="165" fontId="79" fillId="2" borderId="22" xfId="4" applyNumberFormat="1" applyFont="1" applyFill="1" applyBorder="1" applyAlignment="1">
      <alignment vertical="center" wrapText="1"/>
    </xf>
    <xf numFmtId="165" fontId="79" fillId="2" borderId="22" xfId="4" applyNumberFormat="1" applyFont="1" applyFill="1" applyBorder="1" applyAlignment="1">
      <alignment vertical="center"/>
    </xf>
    <xf numFmtId="0" fontId="79" fillId="2" borderId="22" xfId="2" applyFont="1" applyFill="1" applyBorder="1" applyAlignment="1">
      <alignment vertical="center"/>
    </xf>
    <xf numFmtId="9" fontId="79" fillId="2" borderId="22" xfId="3" applyFont="1" applyFill="1" applyBorder="1" applyAlignment="1">
      <alignment vertical="center"/>
    </xf>
    <xf numFmtId="165" fontId="79" fillId="2" borderId="22" xfId="4" applyNumberFormat="1" applyFont="1" applyFill="1" applyBorder="1" applyAlignment="1">
      <alignment horizontal="left"/>
    </xf>
    <xf numFmtId="0" fontId="79" fillId="2" borderId="22" xfId="2" applyFont="1" applyFill="1" applyBorder="1" applyAlignment="1">
      <alignment vertical="center" wrapText="1"/>
    </xf>
    <xf numFmtId="165" fontId="80" fillId="4" borderId="37" xfId="4" applyNumberFormat="1" applyFont="1" applyFill="1" applyBorder="1" applyAlignment="1">
      <alignment vertical="center" wrapText="1"/>
    </xf>
    <xf numFmtId="164" fontId="80" fillId="2" borderId="22" xfId="4" applyNumberFormat="1" applyFont="1" applyFill="1" applyBorder="1" applyAlignment="1">
      <alignment vertical="center"/>
    </xf>
    <xf numFmtId="164" fontId="79" fillId="0" borderId="0" xfId="4" applyNumberFormat="1" applyFont="1" applyAlignment="1">
      <alignment vertical="center"/>
    </xf>
    <xf numFmtId="164" fontId="80" fillId="0" borderId="0" xfId="4" applyNumberFormat="1" applyFont="1" applyAlignment="1">
      <alignment vertical="center"/>
    </xf>
    <xf numFmtId="164" fontId="80" fillId="4" borderId="22" xfId="4" applyNumberFormat="1" applyFont="1" applyFill="1" applyBorder="1" applyAlignment="1">
      <alignment vertical="center"/>
    </xf>
    <xf numFmtId="164" fontId="79" fillId="2" borderId="22" xfId="4" applyNumberFormat="1" applyFont="1" applyFill="1" applyBorder="1" applyAlignment="1">
      <alignment vertical="center"/>
    </xf>
    <xf numFmtId="164" fontId="57" fillId="0" borderId="0" xfId="0" applyNumberFormat="1" applyFont="1"/>
    <xf numFmtId="164" fontId="83" fillId="0" borderId="0" xfId="0" applyNumberFormat="1" applyFont="1"/>
    <xf numFmtId="164" fontId="84" fillId="0" borderId="0" xfId="0" applyNumberFormat="1" applyFont="1"/>
    <xf numFmtId="164" fontId="80" fillId="12" borderId="22" xfId="4" applyNumberFormat="1" applyFont="1" applyFill="1" applyBorder="1" applyAlignment="1">
      <alignment vertical="center"/>
    </xf>
    <xf numFmtId="165" fontId="79" fillId="2" borderId="22" xfId="3" applyNumberFormat="1" applyFont="1" applyFill="1" applyBorder="1" applyAlignment="1">
      <alignment vertical="center"/>
    </xf>
    <xf numFmtId="165" fontId="79" fillId="2" borderId="22" xfId="2" applyNumberFormat="1" applyFont="1" applyFill="1" applyBorder="1" applyAlignment="1">
      <alignment vertical="center"/>
    </xf>
    <xf numFmtId="0" fontId="86" fillId="0" borderId="22" xfId="0" applyFont="1" applyBorder="1" applyAlignment="1">
      <alignment horizontal="left" vertical="center"/>
    </xf>
    <xf numFmtId="0" fontId="80" fillId="19" borderId="22" xfId="2" applyFont="1" applyFill="1" applyBorder="1" applyAlignment="1">
      <alignment vertical="center"/>
    </xf>
    <xf numFmtId="165" fontId="80" fillId="19" borderId="22" xfId="4" applyNumberFormat="1" applyFont="1" applyFill="1" applyBorder="1" applyAlignment="1">
      <alignment vertical="center"/>
    </xf>
    <xf numFmtId="9" fontId="80" fillId="19" borderId="22" xfId="3" applyFont="1" applyFill="1" applyBorder="1" applyAlignment="1">
      <alignment vertical="center"/>
    </xf>
    <xf numFmtId="164" fontId="80" fillId="19" borderId="22" xfId="4" applyNumberFormat="1" applyFont="1" applyFill="1" applyBorder="1" applyAlignment="1">
      <alignment vertical="center"/>
    </xf>
    <xf numFmtId="165" fontId="80" fillId="19" borderId="22" xfId="4" applyNumberFormat="1" applyFont="1" applyFill="1" applyBorder="1" applyAlignment="1">
      <alignment horizontal="left"/>
    </xf>
    <xf numFmtId="0" fontId="80" fillId="19" borderId="22" xfId="2" applyFont="1" applyFill="1" applyBorder="1" applyAlignment="1">
      <alignment vertical="center" wrapText="1"/>
    </xf>
    <xf numFmtId="165" fontId="80" fillId="10" borderId="22" xfId="4" applyNumberFormat="1" applyFont="1" applyFill="1" applyBorder="1" applyAlignment="1">
      <alignment wrapText="1"/>
    </xf>
    <xf numFmtId="164" fontId="80" fillId="10" borderId="22" xfId="4" applyNumberFormat="1" applyFont="1" applyFill="1" applyBorder="1" applyAlignment="1">
      <alignment vertical="center"/>
    </xf>
    <xf numFmtId="165" fontId="80" fillId="10" borderId="37" xfId="4" applyNumberFormat="1" applyFont="1" applyFill="1" applyBorder="1" applyAlignment="1">
      <alignment vertical="center" wrapText="1"/>
    </xf>
    <xf numFmtId="0" fontId="76" fillId="6" borderId="39" xfId="0" applyFont="1" applyFill="1" applyBorder="1" applyAlignment="1">
      <alignment vertical="center"/>
    </xf>
    <xf numFmtId="0" fontId="75" fillId="6" borderId="39" xfId="0" applyFont="1" applyFill="1" applyBorder="1" applyAlignment="1">
      <alignment vertical="center"/>
    </xf>
    <xf numFmtId="165" fontId="75" fillId="6" borderId="39" xfId="0" applyNumberFormat="1" applyFont="1" applyFill="1" applyBorder="1" applyAlignment="1">
      <alignment vertical="center"/>
    </xf>
    <xf numFmtId="166" fontId="77" fillId="6" borderId="39" xfId="1" applyNumberFormat="1" applyFont="1" applyFill="1" applyBorder="1" applyAlignment="1">
      <alignment vertical="center"/>
    </xf>
    <xf numFmtId="165" fontId="79" fillId="0" borderId="22" xfId="4" quotePrefix="1" applyNumberFormat="1" applyFont="1" applyBorder="1" applyAlignment="1">
      <alignment horizontal="right" vertical="center"/>
    </xf>
    <xf numFmtId="165" fontId="79" fillId="0" borderId="22" xfId="4" applyNumberFormat="1" applyFont="1" applyBorder="1" applyAlignment="1">
      <alignment horizontal="right" vertical="center"/>
    </xf>
    <xf numFmtId="0" fontId="86" fillId="0" borderId="22" xfId="0" applyFont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167" fontId="47" fillId="0" borderId="38" xfId="12" applyNumberFormat="1" applyFont="1" applyFill="1" applyBorder="1" applyAlignment="1" applyProtection="1">
      <alignment horizontal="left" vertical="center" wrapText="1"/>
    </xf>
    <xf numFmtId="167" fontId="47" fillId="0" borderId="22" xfId="12" applyNumberFormat="1" applyFont="1" applyFill="1" applyBorder="1" applyAlignment="1" applyProtection="1">
      <alignment horizontal="left" vertical="center" wrapText="1"/>
    </xf>
    <xf numFmtId="167" fontId="45" fillId="0" borderId="38" xfId="12" applyNumberFormat="1" applyFont="1" applyFill="1" applyBorder="1" applyAlignment="1" applyProtection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5" fontId="79" fillId="2" borderId="22" xfId="4" applyNumberFormat="1" applyFont="1" applyFill="1" applyBorder="1" applyAlignment="1">
      <alignment horizontal="left" vertical="center"/>
    </xf>
    <xf numFmtId="9" fontId="79" fillId="0" borderId="22" xfId="3" applyFont="1" applyFill="1" applyBorder="1" applyAlignment="1">
      <alignment horizontal="center" vertical="center"/>
    </xf>
    <xf numFmtId="0" fontId="57" fillId="2" borderId="22" xfId="2" applyFont="1" applyFill="1" applyBorder="1" applyAlignment="1">
      <alignment vertical="center" wrapText="1"/>
    </xf>
    <xf numFmtId="165" fontId="80" fillId="19" borderId="22" xfId="4" applyNumberFormat="1" applyFont="1" applyFill="1" applyBorder="1" applyAlignment="1">
      <alignment horizontal="center" vertical="center"/>
    </xf>
    <xf numFmtId="165" fontId="80" fillId="10" borderId="22" xfId="4" applyNumberFormat="1" applyFont="1" applyFill="1" applyBorder="1" applyAlignment="1">
      <alignment horizontal="center" vertical="center"/>
    </xf>
    <xf numFmtId="165" fontId="79" fillId="2" borderId="22" xfId="4" applyNumberFormat="1" applyFont="1" applyFill="1" applyBorder="1" applyAlignment="1">
      <alignment horizontal="center" vertical="center"/>
    </xf>
    <xf numFmtId="9" fontId="79" fillId="2" borderId="22" xfId="18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43" fontId="57" fillId="0" borderId="0" xfId="1" applyFont="1"/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1" fillId="2" borderId="22" xfId="0" applyFont="1" applyFill="1" applyBorder="1" applyAlignment="1">
      <alignment horizontal="left" vertical="center"/>
    </xf>
    <xf numFmtId="165" fontId="86" fillId="2" borderId="22" xfId="1" applyNumberFormat="1" applyFont="1" applyFill="1" applyBorder="1" applyAlignment="1">
      <alignment horizontal="left" vertical="center" wrapText="1"/>
    </xf>
    <xf numFmtId="0" fontId="71" fillId="0" borderId="22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70" fillId="0" borderId="22" xfId="0" applyFont="1" applyBorder="1" applyAlignment="1">
      <alignment vertical="center"/>
    </xf>
    <xf numFmtId="43" fontId="30" fillId="0" borderId="0" xfId="0" applyNumberFormat="1" applyFont="1" applyAlignment="1">
      <alignment vertical="center"/>
    </xf>
    <xf numFmtId="0" fontId="86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79" fillId="2" borderId="22" xfId="2" applyNumberFormat="1" applyFont="1" applyFill="1" applyBorder="1" applyAlignment="1">
      <alignment vertical="center"/>
    </xf>
    <xf numFmtId="164" fontId="79" fillId="0" borderId="47" xfId="4" applyNumberFormat="1" applyFont="1" applyBorder="1" applyAlignment="1">
      <alignment vertical="center"/>
    </xf>
    <xf numFmtId="164" fontId="79" fillId="0" borderId="22" xfId="4" applyNumberFormat="1" applyFont="1" applyBorder="1" applyAlignment="1">
      <alignment vertical="center"/>
    </xf>
    <xf numFmtId="0" fontId="44" fillId="0" borderId="22" xfId="0" applyFont="1" applyFill="1" applyBorder="1" applyAlignment="1">
      <alignment horizontal="left" vertical="center"/>
    </xf>
    <xf numFmtId="43" fontId="38" fillId="0" borderId="38" xfId="1" applyNumberFormat="1" applyFont="1" applyFill="1" applyBorder="1" applyAlignment="1">
      <alignment horizontal="center" vertical="center"/>
    </xf>
    <xf numFmtId="43" fontId="38" fillId="0" borderId="39" xfId="1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11" borderId="22" xfId="0" applyFont="1" applyFill="1" applyBorder="1" applyAlignment="1">
      <alignment horizontal="center" vertical="center"/>
    </xf>
    <xf numFmtId="0" fontId="40" fillId="11" borderId="36" xfId="0" applyFont="1" applyFill="1" applyBorder="1" applyAlignment="1">
      <alignment horizontal="center" vertical="top" wrapText="1"/>
    </xf>
    <xf numFmtId="0" fontId="40" fillId="11" borderId="40" xfId="0" applyFont="1" applyFill="1" applyBorder="1" applyAlignment="1">
      <alignment horizontal="center" vertical="top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/>
    </xf>
    <xf numFmtId="0" fontId="70" fillId="4" borderId="22" xfId="0" applyFont="1" applyFill="1" applyBorder="1" applyAlignment="1">
      <alignment horizontal="center" vertical="center" wrapText="1"/>
    </xf>
    <xf numFmtId="0" fontId="70" fillId="4" borderId="22" xfId="0" applyFont="1" applyFill="1" applyBorder="1" applyAlignment="1">
      <alignment horizontal="center" vertical="center"/>
    </xf>
    <xf numFmtId="165" fontId="70" fillId="4" borderId="22" xfId="4" applyNumberFormat="1" applyFont="1" applyFill="1" applyBorder="1" applyAlignment="1">
      <alignment horizontal="center" vertical="center"/>
    </xf>
    <xf numFmtId="0" fontId="63" fillId="4" borderId="22" xfId="0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horizontal="left" vertical="top" wrapText="1"/>
    </xf>
    <xf numFmtId="0" fontId="86" fillId="0" borderId="22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left" vertical="center" wrapText="1"/>
    </xf>
    <xf numFmtId="0" fontId="71" fillId="0" borderId="22" xfId="0" applyFont="1" applyBorder="1" applyAlignment="1">
      <alignment horizontal="left" vertical="top" wrapText="1"/>
    </xf>
    <xf numFmtId="0" fontId="80" fillId="14" borderId="22" xfId="2" applyFont="1" applyFill="1" applyBorder="1" applyAlignment="1">
      <alignment horizontal="center" vertical="center" wrapText="1"/>
    </xf>
    <xf numFmtId="165" fontId="80" fillId="14" borderId="22" xfId="4" applyNumberFormat="1" applyFont="1" applyFill="1" applyBorder="1" applyAlignment="1">
      <alignment horizontal="center" vertical="center" wrapText="1"/>
    </xf>
    <xf numFmtId="9" fontId="80" fillId="14" borderId="22" xfId="3" applyFont="1" applyFill="1" applyBorder="1" applyAlignment="1">
      <alignment horizontal="center" vertical="center" wrapText="1"/>
    </xf>
    <xf numFmtId="9" fontId="80" fillId="14" borderId="22" xfId="3" applyFont="1" applyFill="1" applyBorder="1" applyAlignment="1">
      <alignment horizontal="center" vertical="center"/>
    </xf>
    <xf numFmtId="0" fontId="80" fillId="14" borderId="22" xfId="2" applyFont="1" applyFill="1" applyBorder="1" applyAlignment="1">
      <alignment horizontal="center" vertical="center"/>
    </xf>
    <xf numFmtId="165" fontId="80" fillId="14" borderId="22" xfId="4" applyNumberFormat="1" applyFont="1" applyFill="1" applyBorder="1" applyAlignment="1">
      <alignment horizontal="center" vertical="center"/>
    </xf>
    <xf numFmtId="165" fontId="80" fillId="0" borderId="0" xfId="4" applyNumberFormat="1" applyFont="1" applyBorder="1" applyAlignment="1">
      <alignment horizontal="center" vertical="center"/>
    </xf>
    <xf numFmtId="0" fontId="57" fillId="2" borderId="38" xfId="2" applyFont="1" applyFill="1" applyBorder="1" applyAlignment="1">
      <alignment horizontal="left" vertical="center" wrapText="1"/>
    </xf>
    <xf numFmtId="0" fontId="57" fillId="2" borderId="39" xfId="2" applyFont="1" applyFill="1" applyBorder="1" applyAlignment="1">
      <alignment horizontal="left" vertical="center" wrapText="1"/>
    </xf>
    <xf numFmtId="164" fontId="80" fillId="14" borderId="22" xfId="4" applyNumberFormat="1" applyFont="1" applyFill="1" applyBorder="1" applyAlignment="1">
      <alignment horizontal="center" vertical="center" wrapText="1"/>
    </xf>
    <xf numFmtId="165" fontId="80" fillId="12" borderId="36" xfId="4" applyNumberFormat="1" applyFont="1" applyFill="1" applyBorder="1" applyAlignment="1">
      <alignment horizontal="left" vertical="center" wrapText="1"/>
    </xf>
    <xf numFmtId="165" fontId="80" fillId="12" borderId="37" xfId="4" applyNumberFormat="1" applyFont="1" applyFill="1" applyBorder="1" applyAlignment="1">
      <alignment horizontal="left" vertical="center" wrapText="1"/>
    </xf>
    <xf numFmtId="164" fontId="80" fillId="14" borderId="22" xfId="4" applyNumberFormat="1" applyFont="1" applyFill="1" applyBorder="1" applyAlignment="1">
      <alignment horizontal="center" vertical="center"/>
    </xf>
    <xf numFmtId="0" fontId="79" fillId="2" borderId="38" xfId="2" applyFont="1" applyFill="1" applyBorder="1" applyAlignment="1">
      <alignment horizontal="left" vertical="top" wrapText="1"/>
    </xf>
    <xf numFmtId="0" fontId="79" fillId="2" borderId="27" xfId="2" applyFont="1" applyFill="1" applyBorder="1" applyAlignment="1">
      <alignment horizontal="left" vertical="top" wrapText="1"/>
    </xf>
    <xf numFmtId="0" fontId="79" fillId="2" borderId="39" xfId="2" applyFont="1" applyFill="1" applyBorder="1" applyAlignment="1">
      <alignment horizontal="left" vertical="top" wrapText="1"/>
    </xf>
    <xf numFmtId="0" fontId="80" fillId="18" borderId="22" xfId="2" applyFont="1" applyFill="1" applyBorder="1" applyAlignment="1">
      <alignment horizontal="center" vertical="center" wrapText="1"/>
    </xf>
    <xf numFmtId="165" fontId="80" fillId="19" borderId="36" xfId="4" applyNumberFormat="1" applyFont="1" applyFill="1" applyBorder="1" applyAlignment="1">
      <alignment horizontal="left" vertical="center" wrapText="1"/>
    </xf>
    <xf numFmtId="165" fontId="80" fillId="19" borderId="37" xfId="4" applyNumberFormat="1" applyFont="1" applyFill="1" applyBorder="1" applyAlignment="1">
      <alignment horizontal="left" vertical="center" wrapText="1"/>
    </xf>
    <xf numFmtId="0" fontId="80" fillId="18" borderId="22" xfId="2" applyFont="1" applyFill="1" applyBorder="1" applyAlignment="1">
      <alignment horizontal="center" vertical="center"/>
    </xf>
    <xf numFmtId="9" fontId="80" fillId="18" borderId="22" xfId="3" applyFont="1" applyFill="1" applyBorder="1" applyAlignment="1">
      <alignment horizontal="center" vertical="center"/>
    </xf>
    <xf numFmtId="164" fontId="80" fillId="18" borderId="22" xfId="4" applyNumberFormat="1" applyFont="1" applyFill="1" applyBorder="1" applyAlignment="1">
      <alignment horizontal="center" vertical="center" wrapText="1"/>
    </xf>
    <xf numFmtId="164" fontId="80" fillId="18" borderId="22" xfId="4" applyNumberFormat="1" applyFont="1" applyFill="1" applyBorder="1" applyAlignment="1">
      <alignment horizontal="center" vertical="center"/>
    </xf>
    <xf numFmtId="165" fontId="80" fillId="18" borderId="22" xfId="4" applyNumberFormat="1" applyFont="1" applyFill="1" applyBorder="1" applyAlignment="1">
      <alignment horizontal="center" vertical="center" wrapText="1"/>
    </xf>
    <xf numFmtId="165" fontId="80" fillId="18" borderId="22" xfId="4" applyNumberFormat="1" applyFont="1" applyFill="1" applyBorder="1" applyAlignment="1">
      <alignment horizontal="center" vertical="center"/>
    </xf>
    <xf numFmtId="9" fontId="80" fillId="18" borderId="22" xfId="3" applyFont="1" applyFill="1" applyBorder="1" applyAlignment="1">
      <alignment horizontal="center" vertical="center" wrapText="1"/>
    </xf>
    <xf numFmtId="0" fontId="80" fillId="8" borderId="22" xfId="2" applyFont="1" applyFill="1" applyBorder="1" applyAlignment="1">
      <alignment horizontal="center" vertical="center" wrapText="1"/>
    </xf>
    <xf numFmtId="165" fontId="80" fillId="8" borderId="22" xfId="4" applyNumberFormat="1" applyFont="1" applyFill="1" applyBorder="1" applyAlignment="1">
      <alignment horizontal="center" vertical="center" wrapText="1"/>
    </xf>
    <xf numFmtId="9" fontId="80" fillId="8" borderId="22" xfId="3" applyFont="1" applyFill="1" applyBorder="1" applyAlignment="1">
      <alignment horizontal="center" vertical="center" wrapText="1"/>
    </xf>
    <xf numFmtId="9" fontId="80" fillId="8" borderId="22" xfId="3" applyFont="1" applyFill="1" applyBorder="1" applyAlignment="1">
      <alignment horizontal="center" vertical="center"/>
    </xf>
    <xf numFmtId="0" fontId="80" fillId="8" borderId="22" xfId="2" applyFont="1" applyFill="1" applyBorder="1" applyAlignment="1">
      <alignment horizontal="center" vertical="center"/>
    </xf>
    <xf numFmtId="165" fontId="80" fillId="8" borderId="22" xfId="4" applyNumberFormat="1" applyFont="1" applyFill="1" applyBorder="1" applyAlignment="1">
      <alignment horizontal="center" vertical="center"/>
    </xf>
    <xf numFmtId="165" fontId="77" fillId="8" borderId="22" xfId="4" applyNumberFormat="1" applyFont="1" applyFill="1" applyBorder="1" applyAlignment="1">
      <alignment horizontal="center" vertical="center"/>
    </xf>
    <xf numFmtId="165" fontId="77" fillId="8" borderId="22" xfId="4" applyNumberFormat="1" applyFont="1" applyFill="1" applyBorder="1" applyAlignment="1">
      <alignment horizontal="center" vertical="center" wrapText="1"/>
    </xf>
    <xf numFmtId="9" fontId="77" fillId="8" borderId="22" xfId="3" applyFont="1" applyFill="1" applyBorder="1" applyAlignment="1">
      <alignment horizontal="center" vertical="center"/>
    </xf>
    <xf numFmtId="0" fontId="76" fillId="8" borderId="22" xfId="0" applyFont="1" applyFill="1" applyBorder="1" applyAlignment="1">
      <alignment horizontal="center" vertical="center" wrapText="1"/>
    </xf>
    <xf numFmtId="9" fontId="77" fillId="8" borderId="22" xfId="3" applyFont="1" applyFill="1" applyBorder="1" applyAlignment="1">
      <alignment horizontal="center" vertical="center" wrapText="1"/>
    </xf>
    <xf numFmtId="0" fontId="77" fillId="8" borderId="22" xfId="2" applyFont="1" applyFill="1" applyBorder="1" applyAlignment="1">
      <alignment horizontal="center" vertical="center" wrapText="1"/>
    </xf>
    <xf numFmtId="0" fontId="77" fillId="8" borderId="22" xfId="2" applyFont="1" applyFill="1" applyBorder="1" applyAlignment="1">
      <alignment horizontal="center" vertical="center"/>
    </xf>
    <xf numFmtId="165" fontId="78" fillId="0" borderId="38" xfId="1" applyNumberFormat="1" applyFont="1" applyFill="1" applyBorder="1" applyAlignment="1">
      <alignment horizontal="left" vertical="center" wrapText="1"/>
    </xf>
    <xf numFmtId="165" fontId="78" fillId="0" borderId="39" xfId="1" applyNumberFormat="1" applyFont="1" applyFill="1" applyBorder="1" applyAlignment="1">
      <alignment horizontal="left" vertical="center" wrapText="1"/>
    </xf>
    <xf numFmtId="165" fontId="78" fillId="0" borderId="27" xfId="1" applyNumberFormat="1" applyFont="1" applyFill="1" applyBorder="1" applyAlignment="1">
      <alignment horizontal="left" vertical="center" wrapText="1"/>
    </xf>
    <xf numFmtId="43" fontId="78" fillId="2" borderId="38" xfId="13" applyFont="1" applyFill="1" applyBorder="1" applyAlignment="1">
      <alignment horizontal="left" vertical="center" wrapText="1"/>
    </xf>
    <xf numFmtId="43" fontId="78" fillId="2" borderId="39" xfId="13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7" fillId="0" borderId="22" xfId="2" applyFont="1" applyBorder="1" applyAlignment="1">
      <alignment horizontal="center" vertical="center" wrapText="1"/>
    </xf>
    <xf numFmtId="165" fontId="17" fillId="0" borderId="3" xfId="4" applyNumberFormat="1" applyFont="1" applyBorder="1" applyAlignment="1">
      <alignment horizontal="center" vertical="center" wrapText="1"/>
    </xf>
    <xf numFmtId="165" fontId="17" fillId="0" borderId="27" xfId="4" applyNumberFormat="1" applyFont="1" applyBorder="1" applyAlignment="1">
      <alignment horizontal="center" vertical="center"/>
    </xf>
    <xf numFmtId="9" fontId="17" fillId="0" borderId="32" xfId="3" applyFont="1" applyBorder="1" applyAlignment="1">
      <alignment horizontal="center" vertical="center"/>
    </xf>
    <xf numFmtId="9" fontId="17" fillId="0" borderId="26" xfId="3" applyFont="1" applyBorder="1" applyAlignment="1">
      <alignment horizontal="center" vertical="center"/>
    </xf>
    <xf numFmtId="165" fontId="17" fillId="0" borderId="2" xfId="4" applyNumberFormat="1" applyFont="1" applyBorder="1" applyAlignment="1">
      <alignment horizontal="center" vertical="center"/>
    </xf>
    <xf numFmtId="165" fontId="17" fillId="0" borderId="9" xfId="4" applyNumberFormat="1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62" fillId="0" borderId="38" xfId="2" applyFont="1" applyBorder="1" applyAlignment="1">
      <alignment horizontal="center" vertical="center" wrapText="1"/>
    </xf>
    <xf numFmtId="0" fontId="62" fillId="0" borderId="27" xfId="2" applyFont="1" applyBorder="1" applyAlignment="1">
      <alignment horizontal="center" vertical="center" wrapText="1"/>
    </xf>
    <xf numFmtId="0" fontId="62" fillId="0" borderId="39" xfId="2" applyFont="1" applyBorder="1" applyAlignment="1">
      <alignment horizontal="center" vertical="center" wrapText="1"/>
    </xf>
    <xf numFmtId="0" fontId="62" fillId="0" borderId="22" xfId="2" applyFont="1" applyBorder="1" applyAlignment="1">
      <alignment horizontal="center" vertical="center" wrapText="1"/>
    </xf>
    <xf numFmtId="165" fontId="22" fillId="0" borderId="0" xfId="4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165" fontId="19" fillId="0" borderId="6" xfId="4" applyNumberFormat="1" applyFont="1" applyBorder="1" applyAlignment="1">
      <alignment horizontal="center" vertical="center"/>
    </xf>
    <xf numFmtId="165" fontId="19" fillId="0" borderId="4" xfId="4" applyNumberFormat="1" applyFont="1" applyBorder="1" applyAlignment="1">
      <alignment horizontal="center" vertical="center"/>
    </xf>
    <xf numFmtId="165" fontId="19" fillId="0" borderId="5" xfId="4" applyNumberFormat="1" applyFont="1" applyBorder="1" applyAlignment="1">
      <alignment horizontal="center" vertical="center"/>
    </xf>
    <xf numFmtId="165" fontId="17" fillId="0" borderId="2" xfId="4" applyNumberFormat="1" applyFont="1" applyBorder="1" applyAlignment="1">
      <alignment horizontal="center" vertical="center" wrapText="1"/>
    </xf>
    <xf numFmtId="165" fontId="17" fillId="0" borderId="9" xfId="4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165" fontId="17" fillId="0" borderId="1" xfId="4" applyNumberFormat="1" applyFont="1" applyBorder="1" applyAlignment="1">
      <alignment horizontal="center" vertical="center" wrapText="1"/>
    </xf>
    <xf numFmtId="165" fontId="17" fillId="0" borderId="7" xfId="4" applyNumberFormat="1" applyFont="1" applyBorder="1" applyAlignment="1">
      <alignment horizontal="center" vertical="center" wrapText="1"/>
    </xf>
    <xf numFmtId="165" fontId="21" fillId="0" borderId="4" xfId="4" applyNumberFormat="1" applyFont="1" applyBorder="1" applyAlignment="1">
      <alignment horizontal="center" vertical="center" wrapText="1"/>
    </xf>
    <xf numFmtId="165" fontId="21" fillId="0" borderId="6" xfId="4" applyNumberFormat="1" applyFont="1" applyBorder="1" applyAlignment="1">
      <alignment horizontal="center" vertical="center" wrapText="1"/>
    </xf>
    <xf numFmtId="165" fontId="21" fillId="0" borderId="5" xfId="4" applyNumberFormat="1" applyFont="1" applyBorder="1" applyAlignment="1">
      <alignment horizontal="center" vertical="center" wrapText="1"/>
    </xf>
    <xf numFmtId="9" fontId="17" fillId="0" borderId="8" xfId="3" applyFont="1" applyBorder="1" applyAlignment="1">
      <alignment horizontal="center" vertical="center" wrapText="1"/>
    </xf>
    <xf numFmtId="9" fontId="17" fillId="0" borderId="10" xfId="3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9" fontId="17" fillId="0" borderId="34" xfId="3" applyFont="1" applyBorder="1" applyAlignment="1">
      <alignment horizontal="center" vertical="center"/>
    </xf>
    <xf numFmtId="9" fontId="17" fillId="0" borderId="29" xfId="3" applyFont="1" applyBorder="1" applyAlignment="1">
      <alignment horizontal="center" vertical="center"/>
    </xf>
    <xf numFmtId="165" fontId="17" fillId="0" borderId="33" xfId="4" applyNumberFormat="1" applyFont="1" applyBorder="1" applyAlignment="1">
      <alignment horizontal="center" vertical="center" wrapText="1"/>
    </xf>
    <xf numFmtId="165" fontId="17" fillId="0" borderId="28" xfId="4" applyNumberFormat="1" applyFont="1" applyBorder="1" applyAlignment="1">
      <alignment horizontal="center" vertical="center"/>
    </xf>
    <xf numFmtId="165" fontId="7" fillId="2" borderId="14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 wrapText="1"/>
    </xf>
    <xf numFmtId="165" fontId="9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165" fontId="7" fillId="2" borderId="13" xfId="1" applyNumberFormat="1" applyFont="1" applyFill="1" applyBorder="1" applyAlignment="1">
      <alignment horizontal="center" vertical="center" wrapText="1"/>
    </xf>
    <xf numFmtId="0" fontId="79" fillId="0" borderId="38" xfId="2" applyFont="1" applyFill="1" applyBorder="1" applyAlignment="1">
      <alignment horizontal="center" vertical="center" wrapText="1"/>
    </xf>
    <xf numFmtId="0" fontId="79" fillId="0" borderId="27" xfId="2" applyFont="1" applyFill="1" applyBorder="1" applyAlignment="1">
      <alignment horizontal="center" vertical="center" wrapText="1"/>
    </xf>
    <xf numFmtId="0" fontId="79" fillId="0" borderId="39" xfId="2" applyFont="1" applyFill="1" applyBorder="1" applyAlignment="1">
      <alignment horizontal="center" vertical="center" wrapText="1"/>
    </xf>
    <xf numFmtId="165" fontId="79" fillId="2" borderId="38" xfId="4" applyNumberFormat="1" applyFont="1" applyFill="1" applyBorder="1" applyAlignment="1">
      <alignment horizontal="center" vertical="center"/>
    </xf>
    <xf numFmtId="165" fontId="79" fillId="2" borderId="27" xfId="4" applyNumberFormat="1" applyFont="1" applyFill="1" applyBorder="1" applyAlignment="1">
      <alignment horizontal="center" vertical="center"/>
    </xf>
    <xf numFmtId="165" fontId="79" fillId="2" borderId="39" xfId="4" applyNumberFormat="1" applyFont="1" applyFill="1" applyBorder="1" applyAlignment="1">
      <alignment horizontal="center" vertical="center"/>
    </xf>
    <xf numFmtId="9" fontId="79" fillId="2" borderId="38" xfId="3" quotePrefix="1" applyFont="1" applyFill="1" applyBorder="1" applyAlignment="1">
      <alignment horizontal="center" vertical="center"/>
    </xf>
    <xf numFmtId="9" fontId="79" fillId="2" borderId="27" xfId="3" quotePrefix="1" applyFont="1" applyFill="1" applyBorder="1" applyAlignment="1">
      <alignment horizontal="center" vertical="center"/>
    </xf>
    <xf numFmtId="9" fontId="79" fillId="2" borderId="39" xfId="3" quotePrefix="1" applyFont="1" applyFill="1" applyBorder="1" applyAlignment="1">
      <alignment horizontal="center" vertical="center"/>
    </xf>
    <xf numFmtId="165" fontId="79" fillId="0" borderId="38" xfId="4" applyNumberFormat="1" applyFont="1" applyFill="1" applyBorder="1" applyAlignment="1">
      <alignment horizontal="center" vertical="center"/>
    </xf>
    <xf numFmtId="165" fontId="79" fillId="0" borderId="27" xfId="4" applyNumberFormat="1" applyFont="1" applyFill="1" applyBorder="1" applyAlignment="1">
      <alignment horizontal="center" vertical="center"/>
    </xf>
    <xf numFmtId="165" fontId="79" fillId="0" borderId="39" xfId="4" applyNumberFormat="1" applyFont="1" applyFill="1" applyBorder="1" applyAlignment="1">
      <alignment horizontal="center" vertical="center"/>
    </xf>
    <xf numFmtId="0" fontId="79" fillId="13" borderId="22" xfId="2" applyFont="1" applyFill="1" applyBorder="1" applyAlignment="1">
      <alignment horizontal="center" vertical="center" wrapText="1"/>
    </xf>
    <xf numFmtId="9" fontId="80" fillId="13" borderId="22" xfId="3" applyFont="1" applyFill="1" applyBorder="1" applyAlignment="1">
      <alignment horizontal="center" vertical="center"/>
    </xf>
    <xf numFmtId="165" fontId="79" fillId="0" borderId="38" xfId="4" applyNumberFormat="1" applyFont="1" applyBorder="1" applyAlignment="1">
      <alignment horizontal="center" vertical="center"/>
    </xf>
    <xf numFmtId="165" fontId="79" fillId="0" borderId="27" xfId="4" applyNumberFormat="1" applyFont="1" applyBorder="1" applyAlignment="1">
      <alignment horizontal="center" vertical="center"/>
    </xf>
    <xf numFmtId="165" fontId="79" fillId="0" borderId="39" xfId="4" applyNumberFormat="1" applyFont="1" applyBorder="1" applyAlignment="1">
      <alignment horizontal="center" vertical="center"/>
    </xf>
    <xf numFmtId="165" fontId="79" fillId="0" borderId="38" xfId="4" quotePrefix="1" applyNumberFormat="1" applyFont="1" applyBorder="1" applyAlignment="1">
      <alignment horizontal="center" vertical="center"/>
    </xf>
    <xf numFmtId="165" fontId="79" fillId="0" borderId="27" xfId="4" quotePrefix="1" applyNumberFormat="1" applyFont="1" applyBorder="1" applyAlignment="1">
      <alignment horizontal="center" vertical="center"/>
    </xf>
    <xf numFmtId="165" fontId="79" fillId="0" borderId="39" xfId="4" quotePrefix="1" applyNumberFormat="1" applyFont="1" applyBorder="1" applyAlignment="1">
      <alignment horizontal="center" vertical="center"/>
    </xf>
    <xf numFmtId="170" fontId="79" fillId="0" borderId="38" xfId="4" applyNumberFormat="1" applyFont="1" applyBorder="1" applyAlignment="1">
      <alignment horizontal="center" vertical="center"/>
    </xf>
    <xf numFmtId="170" fontId="79" fillId="0" borderId="27" xfId="4" applyNumberFormat="1" applyFont="1" applyBorder="1" applyAlignment="1">
      <alignment horizontal="center" vertical="center"/>
    </xf>
    <xf numFmtId="170" fontId="79" fillId="0" borderId="39" xfId="4" applyNumberFormat="1" applyFont="1" applyBorder="1" applyAlignment="1">
      <alignment horizontal="center" vertical="center"/>
    </xf>
    <xf numFmtId="0" fontId="80" fillId="13" borderId="22" xfId="2" applyFont="1" applyFill="1" applyBorder="1" applyAlignment="1">
      <alignment horizontal="center" vertical="center"/>
    </xf>
    <xf numFmtId="0" fontId="80" fillId="13" borderId="22" xfId="2" applyFont="1" applyFill="1" applyBorder="1" applyAlignment="1">
      <alignment horizontal="center" vertical="center" wrapText="1"/>
    </xf>
    <xf numFmtId="165" fontId="80" fillId="13" borderId="22" xfId="4" applyNumberFormat="1" applyFont="1" applyFill="1" applyBorder="1" applyAlignment="1">
      <alignment horizontal="center" vertical="center" wrapText="1"/>
    </xf>
    <xf numFmtId="165" fontId="80" fillId="13" borderId="22" xfId="4" applyNumberFormat="1" applyFont="1" applyFill="1" applyBorder="1" applyAlignment="1">
      <alignment horizontal="center" vertical="center"/>
    </xf>
    <xf numFmtId="9" fontId="80" fillId="13" borderId="22" xfId="3" applyFont="1" applyFill="1" applyBorder="1" applyAlignment="1">
      <alignment horizontal="center" vertical="center" wrapText="1"/>
    </xf>
    <xf numFmtId="0" fontId="80" fillId="14" borderId="1" xfId="2" applyFont="1" applyFill="1" applyBorder="1" applyAlignment="1">
      <alignment horizontal="center" vertical="center"/>
    </xf>
    <xf numFmtId="0" fontId="80" fillId="14" borderId="7" xfId="2" applyFont="1" applyFill="1" applyBorder="1" applyAlignment="1">
      <alignment horizontal="center" vertical="center"/>
    </xf>
    <xf numFmtId="0" fontId="80" fillId="14" borderId="13" xfId="2" applyFont="1" applyFill="1" applyBorder="1" applyAlignment="1">
      <alignment horizontal="center" vertical="center"/>
    </xf>
    <xf numFmtId="0" fontId="80" fillId="14" borderId="34" xfId="2" applyFont="1" applyFill="1" applyBorder="1" applyAlignment="1">
      <alignment horizontal="center" vertical="center" wrapText="1"/>
    </xf>
    <xf numFmtId="0" fontId="80" fillId="14" borderId="29" xfId="2" applyFont="1" applyFill="1" applyBorder="1" applyAlignment="1">
      <alignment horizontal="center" vertical="center" wrapText="1"/>
    </xf>
    <xf numFmtId="0" fontId="80" fillId="14" borderId="30" xfId="2" applyFont="1" applyFill="1" applyBorder="1" applyAlignment="1">
      <alignment horizontal="center" vertical="center" wrapText="1"/>
    </xf>
    <xf numFmtId="0" fontId="80" fillId="14" borderId="1" xfId="2" applyFont="1" applyFill="1" applyBorder="1" applyAlignment="1">
      <alignment horizontal="center" vertical="center" wrapText="1"/>
    </xf>
    <xf numFmtId="0" fontId="80" fillId="14" borderId="7" xfId="2" applyFont="1" applyFill="1" applyBorder="1" applyAlignment="1">
      <alignment horizontal="center" vertical="center" wrapText="1"/>
    </xf>
    <xf numFmtId="0" fontId="80" fillId="14" borderId="6" xfId="2" applyFont="1" applyFill="1" applyBorder="1" applyAlignment="1">
      <alignment horizontal="center" vertical="center" wrapText="1"/>
    </xf>
    <xf numFmtId="0" fontId="80" fillId="14" borderId="5" xfId="2" applyFont="1" applyFill="1" applyBorder="1" applyAlignment="1">
      <alignment horizontal="center" vertical="center" wrapText="1"/>
    </xf>
    <xf numFmtId="0" fontId="80" fillId="14" borderId="4" xfId="2" applyFont="1" applyFill="1" applyBorder="1" applyAlignment="1">
      <alignment horizontal="center" vertical="center" wrapText="1"/>
    </xf>
    <xf numFmtId="165" fontId="80" fillId="14" borderId="6" xfId="4" applyNumberFormat="1" applyFont="1" applyFill="1" applyBorder="1" applyAlignment="1">
      <alignment horizontal="center" vertical="center"/>
    </xf>
    <xf numFmtId="165" fontId="80" fillId="14" borderId="4" xfId="4" applyNumberFormat="1" applyFont="1" applyFill="1" applyBorder="1" applyAlignment="1">
      <alignment horizontal="center" vertical="center"/>
    </xf>
    <xf numFmtId="165" fontId="80" fillId="14" borderId="5" xfId="4" applyNumberFormat="1" applyFont="1" applyFill="1" applyBorder="1" applyAlignment="1">
      <alignment horizontal="center" vertical="center"/>
    </xf>
    <xf numFmtId="165" fontId="80" fillId="14" borderId="3" xfId="4" applyNumberFormat="1" applyFont="1" applyFill="1" applyBorder="1" applyAlignment="1">
      <alignment horizontal="center" vertical="center"/>
    </xf>
    <xf numFmtId="165" fontId="80" fillId="14" borderId="27" xfId="4" applyNumberFormat="1" applyFont="1" applyFill="1" applyBorder="1" applyAlignment="1">
      <alignment horizontal="center" vertical="center"/>
    </xf>
    <xf numFmtId="9" fontId="80" fillId="14" borderId="34" xfId="3" applyFont="1" applyFill="1" applyBorder="1" applyAlignment="1">
      <alignment horizontal="center" vertical="center"/>
    </xf>
    <xf numFmtId="9" fontId="80" fillId="14" borderId="29" xfId="3" applyFont="1" applyFill="1" applyBorder="1" applyAlignment="1">
      <alignment horizontal="center" vertical="center"/>
    </xf>
    <xf numFmtId="165" fontId="80" fillId="14" borderId="2" xfId="4" applyNumberFormat="1" applyFont="1" applyFill="1" applyBorder="1" applyAlignment="1">
      <alignment horizontal="center" vertical="center"/>
    </xf>
    <xf numFmtId="165" fontId="80" fillId="14" borderId="9" xfId="4" applyNumberFormat="1" applyFont="1" applyFill="1" applyBorder="1" applyAlignment="1">
      <alignment horizontal="center" vertical="center"/>
    </xf>
    <xf numFmtId="0" fontId="79" fillId="14" borderId="35" xfId="2" applyFont="1" applyFill="1" applyBorder="1" applyAlignment="1">
      <alignment horizontal="center" vertical="center" wrapText="1"/>
    </xf>
    <xf numFmtId="0" fontId="79" fillId="14" borderId="31" xfId="2" applyFont="1" applyFill="1" applyBorder="1" applyAlignment="1">
      <alignment horizontal="center" vertical="center" wrapText="1"/>
    </xf>
    <xf numFmtId="0" fontId="79" fillId="14" borderId="25" xfId="2" applyFont="1" applyFill="1" applyBorder="1" applyAlignment="1">
      <alignment horizontal="center" vertical="center" wrapText="1"/>
    </xf>
    <xf numFmtId="0" fontId="80" fillId="14" borderId="2" xfId="2" applyFont="1" applyFill="1" applyBorder="1" applyAlignment="1">
      <alignment horizontal="center" vertical="center" wrapText="1"/>
    </xf>
    <xf numFmtId="0" fontId="80" fillId="14" borderId="9" xfId="2" applyFont="1" applyFill="1" applyBorder="1" applyAlignment="1">
      <alignment horizontal="center" vertical="center" wrapText="1"/>
    </xf>
    <xf numFmtId="0" fontId="80" fillId="14" borderId="8" xfId="2" applyFont="1" applyFill="1" applyBorder="1" applyAlignment="1">
      <alignment horizontal="center" vertical="center" wrapText="1"/>
    </xf>
    <xf numFmtId="0" fontId="80" fillId="14" borderId="10" xfId="2" applyFont="1" applyFill="1" applyBorder="1" applyAlignment="1">
      <alignment horizontal="center" vertical="center" wrapText="1"/>
    </xf>
    <xf numFmtId="165" fontId="80" fillId="14" borderId="2" xfId="4" applyNumberFormat="1" applyFont="1" applyFill="1" applyBorder="1" applyAlignment="1">
      <alignment horizontal="center" vertical="center" wrapText="1"/>
    </xf>
    <xf numFmtId="165" fontId="80" fillId="14" borderId="9" xfId="4" applyNumberFormat="1" applyFont="1" applyFill="1" applyBorder="1" applyAlignment="1">
      <alignment horizontal="center" vertical="center" wrapText="1"/>
    </xf>
    <xf numFmtId="165" fontId="80" fillId="14" borderId="1" xfId="4" applyNumberFormat="1" applyFont="1" applyFill="1" applyBorder="1" applyAlignment="1">
      <alignment horizontal="center" vertical="center" wrapText="1"/>
    </xf>
    <xf numFmtId="165" fontId="80" fillId="14" borderId="7" xfId="4" applyNumberFormat="1" applyFont="1" applyFill="1" applyBorder="1" applyAlignment="1">
      <alignment horizontal="center" vertical="center" wrapText="1"/>
    </xf>
    <xf numFmtId="165" fontId="80" fillId="14" borderId="4" xfId="4" applyNumberFormat="1" applyFont="1" applyFill="1" applyBorder="1" applyAlignment="1">
      <alignment horizontal="center" vertical="center" wrapText="1"/>
    </xf>
    <xf numFmtId="165" fontId="80" fillId="14" borderId="6" xfId="4" applyNumberFormat="1" applyFont="1" applyFill="1" applyBorder="1" applyAlignment="1">
      <alignment horizontal="center" vertical="center" wrapText="1"/>
    </xf>
    <xf numFmtId="165" fontId="80" fillId="14" borderId="5" xfId="4" applyNumberFormat="1" applyFont="1" applyFill="1" applyBorder="1" applyAlignment="1">
      <alignment horizontal="center" vertical="center" wrapText="1"/>
    </xf>
    <xf numFmtId="9" fontId="80" fillId="14" borderId="8" xfId="3" applyFont="1" applyFill="1" applyBorder="1" applyAlignment="1">
      <alignment horizontal="center" vertical="center" wrapText="1"/>
    </xf>
    <xf numFmtId="9" fontId="80" fillId="14" borderId="10" xfId="3" applyFont="1" applyFill="1" applyBorder="1" applyAlignment="1">
      <alignment horizontal="center" vertical="center"/>
    </xf>
    <xf numFmtId="0" fontId="80" fillId="14" borderId="3" xfId="2" applyFont="1" applyFill="1" applyBorder="1" applyAlignment="1">
      <alignment horizontal="center" vertical="center"/>
    </xf>
    <xf numFmtId="0" fontId="80" fillId="14" borderId="27" xfId="2" applyFont="1" applyFill="1" applyBorder="1" applyAlignment="1">
      <alignment horizontal="center" vertical="center"/>
    </xf>
    <xf numFmtId="165" fontId="80" fillId="14" borderId="33" xfId="4" applyNumberFormat="1" applyFont="1" applyFill="1" applyBorder="1" applyAlignment="1">
      <alignment horizontal="center" vertical="center" wrapText="1"/>
    </xf>
    <xf numFmtId="165" fontId="80" fillId="14" borderId="28" xfId="4" applyNumberFormat="1" applyFont="1" applyFill="1" applyBorder="1" applyAlignment="1">
      <alignment horizontal="center" vertical="center"/>
    </xf>
    <xf numFmtId="165" fontId="80" fillId="14" borderId="3" xfId="4" applyNumberFormat="1" applyFont="1" applyFill="1" applyBorder="1" applyAlignment="1">
      <alignment horizontal="center" vertical="center" wrapText="1"/>
    </xf>
    <xf numFmtId="9" fontId="80" fillId="14" borderId="32" xfId="3" applyFont="1" applyFill="1" applyBorder="1" applyAlignment="1">
      <alignment horizontal="center" vertical="center"/>
    </xf>
    <xf numFmtId="9" fontId="80" fillId="14" borderId="26" xfId="3" applyFont="1" applyFill="1" applyBorder="1" applyAlignment="1">
      <alignment horizontal="center" vertical="center"/>
    </xf>
    <xf numFmtId="0" fontId="80" fillId="6" borderId="22" xfId="2" applyFont="1" applyFill="1" applyBorder="1" applyAlignment="1">
      <alignment horizontal="center" vertical="center"/>
    </xf>
    <xf numFmtId="0" fontId="80" fillId="6" borderId="22" xfId="2" applyFont="1" applyFill="1" applyBorder="1" applyAlignment="1">
      <alignment horizontal="center" vertical="center" wrapText="1"/>
    </xf>
    <xf numFmtId="165" fontId="80" fillId="6" borderId="22" xfId="4" applyNumberFormat="1" applyFont="1" applyFill="1" applyBorder="1" applyAlignment="1">
      <alignment horizontal="center" vertical="center"/>
    </xf>
    <xf numFmtId="9" fontId="80" fillId="6" borderId="22" xfId="3" applyFont="1" applyFill="1" applyBorder="1" applyAlignment="1">
      <alignment horizontal="center" vertical="center"/>
    </xf>
    <xf numFmtId="165" fontId="80" fillId="6" borderId="22" xfId="4" applyNumberFormat="1" applyFont="1" applyFill="1" applyBorder="1" applyAlignment="1">
      <alignment horizontal="center" vertical="center" wrapText="1"/>
    </xf>
    <xf numFmtId="9" fontId="80" fillId="6" borderId="22" xfId="3" applyFont="1" applyFill="1" applyBorder="1" applyAlignment="1">
      <alignment horizontal="center" vertical="center" wrapText="1"/>
    </xf>
  </cellXfs>
  <cellStyles count="19">
    <cellStyle name="Comma" xfId="1" builtinId="3"/>
    <cellStyle name="Comma 10 5" xfId="6"/>
    <cellStyle name="Comma 2" xfId="4"/>
    <cellStyle name="Comma 2 2" xfId="5"/>
    <cellStyle name="Comma 2 2 2" xfId="13"/>
    <cellStyle name="Comma 2 2_ompong-SARO-BMB-E-19-0012554" xfId="15"/>
    <cellStyle name="Comma 2 3" xfId="9"/>
    <cellStyle name="Comma 2 4" xfId="17"/>
    <cellStyle name="Comma 2 5" xfId="16"/>
    <cellStyle name="Comma 3" xfId="11"/>
    <cellStyle name="Comma 4" xfId="8"/>
    <cellStyle name="Comma 6 2 4" xfId="7"/>
    <cellStyle name="Normal" xfId="0" builtinId="0"/>
    <cellStyle name="Normal 2" xfId="2"/>
    <cellStyle name="Normal 2 2" xfId="12"/>
    <cellStyle name="Normal 3" xfId="10"/>
    <cellStyle name="Normal 4" xfId="14"/>
    <cellStyle name="Percent" xfId="18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view="pageBreakPreview" zoomScale="51" zoomScaleNormal="69" zoomScaleSheetLayoutView="51" workbookViewId="0">
      <pane xSplit="1" ySplit="11" topLeftCell="B160" activePane="bottomRight" state="frozen"/>
      <selection pane="topRight" activeCell="B1" sqref="B1"/>
      <selection pane="bottomLeft" activeCell="A12" sqref="A12"/>
      <selection pane="bottomRight" activeCell="A173" sqref="A173"/>
    </sheetView>
  </sheetViews>
  <sheetFormatPr defaultColWidth="9.140625" defaultRowHeight="16.5"/>
  <cols>
    <col min="1" max="1" width="45.7109375" style="139" customWidth="1"/>
    <col min="2" max="2" width="12" style="139" customWidth="1"/>
    <col min="3" max="3" width="14.140625" style="139" customWidth="1"/>
    <col min="4" max="4" width="10.5703125" style="139" customWidth="1"/>
    <col min="5" max="5" width="10.28515625" style="139" customWidth="1"/>
    <col min="6" max="6" width="13.42578125" style="139" hidden="1" customWidth="1"/>
    <col min="7" max="7" width="2.85546875" style="139" hidden="1" customWidth="1"/>
    <col min="8" max="8" width="15.7109375" style="139" customWidth="1"/>
    <col min="9" max="9" width="11.85546875" style="139" customWidth="1"/>
    <col min="10" max="10" width="13.28515625" style="139" customWidth="1"/>
    <col min="11" max="11" width="13.42578125" style="139" customWidth="1"/>
    <col min="12" max="12" width="14.140625" style="139" customWidth="1"/>
    <col min="13" max="13" width="10" style="139" customWidth="1"/>
    <col min="14" max="14" width="29.28515625" style="139" customWidth="1"/>
    <col min="15" max="16384" width="9.140625" style="121"/>
  </cols>
  <sheetData>
    <row r="1" spans="1:14">
      <c r="A1" s="139" t="s">
        <v>199</v>
      </c>
    </row>
    <row r="2" spans="1:14">
      <c r="A2" s="140" t="s">
        <v>200</v>
      </c>
      <c r="F2" s="141"/>
    </row>
    <row r="3" spans="1:14">
      <c r="A3" s="203" t="s">
        <v>371</v>
      </c>
      <c r="F3" s="141"/>
    </row>
    <row r="4" spans="1:14">
      <c r="A4" s="203" t="s">
        <v>416</v>
      </c>
      <c r="F4" s="141"/>
    </row>
    <row r="5" spans="1:14">
      <c r="A5" s="171" t="s">
        <v>549</v>
      </c>
    </row>
    <row r="6" spans="1:14">
      <c r="A6" s="138"/>
    </row>
    <row r="7" spans="1:14" ht="24.6" customHeight="1">
      <c r="A7" s="666" t="s">
        <v>201</v>
      </c>
      <c r="B7" s="666" t="s">
        <v>202</v>
      </c>
      <c r="C7" s="671" t="s">
        <v>368</v>
      </c>
      <c r="D7" s="672"/>
      <c r="E7" s="672"/>
      <c r="F7" s="193"/>
      <c r="G7" s="193"/>
      <c r="H7" s="672" t="s">
        <v>369</v>
      </c>
      <c r="I7" s="672"/>
      <c r="J7" s="672"/>
      <c r="K7" s="672"/>
      <c r="L7" s="672"/>
      <c r="M7" s="672"/>
      <c r="N7" s="670" t="s">
        <v>111</v>
      </c>
    </row>
    <row r="8" spans="1:14" ht="24" customHeight="1">
      <c r="A8" s="666"/>
      <c r="B8" s="666"/>
      <c r="C8" s="666" t="s">
        <v>366</v>
      </c>
      <c r="D8" s="673" t="s">
        <v>186</v>
      </c>
      <c r="E8" s="674"/>
      <c r="F8" s="167"/>
      <c r="G8" s="168"/>
      <c r="H8" s="675" t="s">
        <v>367</v>
      </c>
      <c r="I8" s="667" t="s">
        <v>108</v>
      </c>
      <c r="J8" s="667"/>
      <c r="K8" s="667"/>
      <c r="L8" s="668" t="s">
        <v>3</v>
      </c>
      <c r="M8" s="669"/>
      <c r="N8" s="670"/>
    </row>
    <row r="9" spans="1:14" ht="31.5" customHeight="1">
      <c r="A9" s="666"/>
      <c r="B9" s="666"/>
      <c r="C9" s="677"/>
      <c r="D9" s="302" t="s">
        <v>107</v>
      </c>
      <c r="E9" s="302" t="s">
        <v>6</v>
      </c>
      <c r="F9" s="300" t="s">
        <v>203</v>
      </c>
      <c r="G9" s="300" t="s">
        <v>204</v>
      </c>
      <c r="H9" s="676"/>
      <c r="I9" s="299" t="s">
        <v>370</v>
      </c>
      <c r="J9" s="299" t="s">
        <v>197</v>
      </c>
      <c r="K9" s="300" t="s">
        <v>6</v>
      </c>
      <c r="L9" s="303" t="s">
        <v>104</v>
      </c>
      <c r="M9" s="301" t="s">
        <v>6</v>
      </c>
      <c r="N9" s="670"/>
    </row>
    <row r="10" spans="1:14" ht="16.5" hidden="1" customHeight="1">
      <c r="A10" s="142"/>
      <c r="B10" s="142"/>
      <c r="C10" s="142"/>
      <c r="D10" s="142"/>
      <c r="E10" s="142"/>
      <c r="F10" s="142"/>
      <c r="G10" s="142"/>
      <c r="H10" s="169"/>
      <c r="I10" s="142"/>
      <c r="J10" s="142"/>
      <c r="K10" s="142"/>
      <c r="L10" s="142"/>
      <c r="M10" s="170"/>
      <c r="N10" s="142"/>
    </row>
    <row r="11" spans="1:14" ht="16.5" customHeight="1">
      <c r="A11" s="143" t="s">
        <v>205</v>
      </c>
      <c r="B11" s="143"/>
      <c r="C11" s="235">
        <f>C12</f>
        <v>9</v>
      </c>
      <c r="D11" s="235">
        <f>D12</f>
        <v>3</v>
      </c>
      <c r="E11" s="235">
        <f>D11/C11*100</f>
        <v>33.333333333333329</v>
      </c>
      <c r="F11" s="235">
        <f>F12</f>
        <v>0</v>
      </c>
      <c r="G11" s="235">
        <f>G12</f>
        <v>79999.989999999991</v>
      </c>
      <c r="H11" s="219">
        <f>H12</f>
        <v>80000</v>
      </c>
      <c r="I11" s="236">
        <f>I12</f>
        <v>17697.064999999999</v>
      </c>
      <c r="J11" s="236">
        <f>J12</f>
        <v>62524.192000000003</v>
      </c>
      <c r="K11" s="219">
        <f>I11/H11*100</f>
        <v>22.121331249999997</v>
      </c>
      <c r="L11" s="236">
        <f>L12</f>
        <v>7603.9499999999989</v>
      </c>
      <c r="M11" s="220">
        <f>L11/I11*100</f>
        <v>42.967294294279867</v>
      </c>
      <c r="N11" s="144"/>
    </row>
    <row r="12" spans="1:14" ht="39" customHeight="1">
      <c r="A12" s="312" t="s">
        <v>206</v>
      </c>
      <c r="B12" s="304"/>
      <c r="C12" s="313">
        <f>SUM(C13:C22)</f>
        <v>9</v>
      </c>
      <c r="D12" s="313">
        <f>SUM(D13:D22)</f>
        <v>3</v>
      </c>
      <c r="E12" s="313">
        <f>D12/C12*100</f>
        <v>33.333333333333329</v>
      </c>
      <c r="F12" s="313"/>
      <c r="G12" s="313">
        <f>SUM(G13:G22)</f>
        <v>79999.989999999991</v>
      </c>
      <c r="H12" s="314">
        <f>SUM(H13:H22)</f>
        <v>80000</v>
      </c>
      <c r="I12" s="315">
        <f>SUM(I13:I22)</f>
        <v>17697.064999999999</v>
      </c>
      <c r="J12" s="315">
        <f>SUM(J13:J22)</f>
        <v>62524.192000000003</v>
      </c>
      <c r="K12" s="314">
        <f>I12/H12*100</f>
        <v>22.121331249999997</v>
      </c>
      <c r="L12" s="315">
        <f>SUM(L13:L22)</f>
        <v>7603.9499999999989</v>
      </c>
      <c r="M12" s="316">
        <f>L12/I12*100</f>
        <v>42.967294294279867</v>
      </c>
      <c r="N12" s="317"/>
    </row>
    <row r="13" spans="1:14" ht="51" customHeight="1">
      <c r="A13" s="459" t="s">
        <v>207</v>
      </c>
      <c r="B13" s="305"/>
      <c r="C13" s="318">
        <v>1</v>
      </c>
      <c r="D13" s="318"/>
      <c r="E13" s="318"/>
      <c r="F13" s="318"/>
      <c r="G13" s="318">
        <v>4863</v>
      </c>
      <c r="H13" s="319">
        <v>4863</v>
      </c>
      <c r="I13" s="320">
        <v>4210.7049999999999</v>
      </c>
      <c r="J13" s="320">
        <f>H13-I13</f>
        <v>652.29500000000007</v>
      </c>
      <c r="K13" s="319">
        <f>I13/H13*100</f>
        <v>86.586572074850906</v>
      </c>
      <c r="L13" s="319">
        <v>1760.6</v>
      </c>
      <c r="M13" s="321">
        <f>SUM(L13/I13)*100</f>
        <v>41.812475583067446</v>
      </c>
      <c r="N13" s="322" t="s">
        <v>540</v>
      </c>
    </row>
    <row r="14" spans="1:14" ht="12" hidden="1" customHeight="1">
      <c r="A14" s="459" t="s">
        <v>471</v>
      </c>
      <c r="B14" s="305"/>
      <c r="C14" s="318"/>
      <c r="D14" s="318"/>
      <c r="E14" s="318"/>
      <c r="F14" s="318"/>
      <c r="G14" s="318"/>
      <c r="H14" s="320"/>
      <c r="I14" s="320"/>
      <c r="J14" s="320"/>
      <c r="K14" s="320"/>
      <c r="L14" s="320"/>
      <c r="M14" s="321"/>
      <c r="N14" s="322" t="s">
        <v>420</v>
      </c>
    </row>
    <row r="15" spans="1:14" ht="65.25" customHeight="1">
      <c r="A15" s="640" t="s">
        <v>445</v>
      </c>
      <c r="B15" s="305"/>
      <c r="C15" s="318">
        <v>1</v>
      </c>
      <c r="D15" s="318"/>
      <c r="E15" s="318"/>
      <c r="F15" s="318"/>
      <c r="G15" s="318">
        <v>6340.84</v>
      </c>
      <c r="H15" s="319">
        <v>6340.84</v>
      </c>
      <c r="I15" s="320">
        <v>3855.7130000000002</v>
      </c>
      <c r="J15" s="320">
        <f t="shared" ref="J15:J22" si="0">H15-I15</f>
        <v>2485.127</v>
      </c>
      <c r="K15" s="319">
        <f t="shared" ref="K15:K23" si="1">I15/H15*100</f>
        <v>60.80760593233704</v>
      </c>
      <c r="L15" s="319">
        <v>1446.47</v>
      </c>
      <c r="M15" s="321">
        <f>SUM(L15/I15)*100</f>
        <v>37.514981016481258</v>
      </c>
      <c r="N15" s="322" t="s">
        <v>541</v>
      </c>
    </row>
    <row r="16" spans="1:14" ht="54" customHeight="1">
      <c r="A16" s="640" t="s">
        <v>444</v>
      </c>
      <c r="B16" s="305"/>
      <c r="C16" s="318">
        <v>1</v>
      </c>
      <c r="D16" s="318">
        <v>1</v>
      </c>
      <c r="E16" s="318">
        <v>100</v>
      </c>
      <c r="F16" s="318"/>
      <c r="G16" s="318">
        <v>3757.15</v>
      </c>
      <c r="H16" s="664">
        <v>3757.16</v>
      </c>
      <c r="I16" s="320">
        <v>3114.424</v>
      </c>
      <c r="J16" s="320">
        <f t="shared" si="0"/>
        <v>642.73599999999988</v>
      </c>
      <c r="K16" s="319">
        <f t="shared" si="1"/>
        <v>82.893036229492495</v>
      </c>
      <c r="L16" s="319">
        <v>3001.82</v>
      </c>
      <c r="M16" s="321">
        <f>SUM(L16/I16)*100</f>
        <v>96.384435773677581</v>
      </c>
      <c r="N16" s="322" t="s">
        <v>78</v>
      </c>
    </row>
    <row r="17" spans="1:15" ht="54" customHeight="1">
      <c r="A17" s="459" t="s">
        <v>471</v>
      </c>
      <c r="B17" s="305"/>
      <c r="C17" s="318">
        <v>1</v>
      </c>
      <c r="D17" s="318"/>
      <c r="E17" s="318"/>
      <c r="F17" s="318"/>
      <c r="G17" s="318"/>
      <c r="H17" s="665"/>
      <c r="I17" s="320">
        <v>221.25700000000001</v>
      </c>
      <c r="J17" s="320"/>
      <c r="K17" s="320">
        <v>100</v>
      </c>
      <c r="L17" s="320"/>
      <c r="M17" s="321"/>
      <c r="N17" s="322" t="s">
        <v>420</v>
      </c>
    </row>
    <row r="18" spans="1:15" ht="36" customHeight="1">
      <c r="A18" s="459" t="s">
        <v>208</v>
      </c>
      <c r="B18" s="305"/>
      <c r="C18" s="318">
        <v>1</v>
      </c>
      <c r="D18" s="318">
        <v>1</v>
      </c>
      <c r="E18" s="318">
        <f>D18/C18*100</f>
        <v>100</v>
      </c>
      <c r="F18" s="318"/>
      <c r="G18" s="318">
        <v>724</v>
      </c>
      <c r="H18" s="319">
        <v>724</v>
      </c>
      <c r="I18" s="320">
        <v>197.358</v>
      </c>
      <c r="J18" s="320">
        <f t="shared" si="0"/>
        <v>526.64200000000005</v>
      </c>
      <c r="K18" s="319">
        <f t="shared" si="1"/>
        <v>27.259392265193373</v>
      </c>
      <c r="L18" s="319">
        <v>197.36</v>
      </c>
      <c r="M18" s="321">
        <f>SUM(L18/I18)*100</f>
        <v>100.00101338684016</v>
      </c>
      <c r="N18" s="322" t="s">
        <v>78</v>
      </c>
      <c r="O18" s="556"/>
    </row>
    <row r="19" spans="1:15" ht="48.75" customHeight="1">
      <c r="A19" s="459" t="s">
        <v>209</v>
      </c>
      <c r="B19" s="305"/>
      <c r="C19" s="318">
        <v>1</v>
      </c>
      <c r="D19" s="318"/>
      <c r="E19" s="318"/>
      <c r="F19" s="318"/>
      <c r="G19" s="318">
        <v>1466</v>
      </c>
      <c r="H19" s="319">
        <v>1466</v>
      </c>
      <c r="I19" s="320">
        <v>1283.683</v>
      </c>
      <c r="J19" s="320">
        <f t="shared" si="0"/>
        <v>182.31700000000001</v>
      </c>
      <c r="K19" s="319">
        <f>I19/H19*100</f>
        <v>87.56364256480218</v>
      </c>
      <c r="L19" s="319"/>
      <c r="M19" s="321"/>
      <c r="N19" s="322" t="s">
        <v>558</v>
      </c>
    </row>
    <row r="20" spans="1:15" ht="42.75" customHeight="1">
      <c r="A20" s="459" t="s">
        <v>210</v>
      </c>
      <c r="B20" s="305"/>
      <c r="C20" s="318">
        <v>1</v>
      </c>
      <c r="D20" s="318"/>
      <c r="E20" s="318"/>
      <c r="F20" s="318"/>
      <c r="G20" s="318">
        <v>1229</v>
      </c>
      <c r="H20" s="319">
        <v>1229</v>
      </c>
      <c r="I20" s="320">
        <v>606.60500000000002</v>
      </c>
      <c r="J20" s="320">
        <f t="shared" si="0"/>
        <v>622.39499999999998</v>
      </c>
      <c r="K20" s="319">
        <f t="shared" si="1"/>
        <v>49.357607811228647</v>
      </c>
      <c r="L20" s="319"/>
      <c r="M20" s="321"/>
      <c r="N20" s="322" t="s">
        <v>480</v>
      </c>
    </row>
    <row r="21" spans="1:15" ht="62.25" customHeight="1">
      <c r="A21" s="459" t="s">
        <v>211</v>
      </c>
      <c r="B21" s="305"/>
      <c r="C21" s="318">
        <v>1</v>
      </c>
      <c r="D21" s="318">
        <v>1</v>
      </c>
      <c r="E21" s="318">
        <v>100</v>
      </c>
      <c r="F21" s="318"/>
      <c r="G21" s="318">
        <v>4620</v>
      </c>
      <c r="H21" s="319">
        <v>4620</v>
      </c>
      <c r="I21" s="320">
        <v>4207.32</v>
      </c>
      <c r="J21" s="320">
        <f t="shared" si="0"/>
        <v>412.68000000000029</v>
      </c>
      <c r="K21" s="319">
        <f>I21/H21*100</f>
        <v>91.067532467532459</v>
      </c>
      <c r="L21" s="319">
        <v>1197.7</v>
      </c>
      <c r="M21" s="321">
        <f>SUM(L21/I21)*100</f>
        <v>28.467052660601048</v>
      </c>
      <c r="N21" s="322" t="s">
        <v>559</v>
      </c>
    </row>
    <row r="22" spans="1:15" ht="54.75" customHeight="1">
      <c r="A22" s="459" t="s">
        <v>212</v>
      </c>
      <c r="B22" s="305"/>
      <c r="C22" s="318">
        <v>1</v>
      </c>
      <c r="D22" s="318"/>
      <c r="E22" s="318"/>
      <c r="F22" s="318"/>
      <c r="G22" s="318">
        <v>57000</v>
      </c>
      <c r="H22" s="320">
        <v>57000</v>
      </c>
      <c r="I22" s="320"/>
      <c r="J22" s="320">
        <f t="shared" si="0"/>
        <v>57000</v>
      </c>
      <c r="K22" s="320">
        <f t="shared" si="1"/>
        <v>0</v>
      </c>
      <c r="L22" s="320"/>
      <c r="M22" s="321"/>
      <c r="N22" s="322" t="s">
        <v>481</v>
      </c>
    </row>
    <row r="23" spans="1:15" ht="21.75" customHeight="1">
      <c r="A23" s="323" t="s">
        <v>119</v>
      </c>
      <c r="B23" s="323"/>
      <c r="C23" s="533">
        <f>C120+C199</f>
        <v>58</v>
      </c>
      <c r="D23" s="533">
        <f>D120+D199</f>
        <v>44</v>
      </c>
      <c r="E23" s="324">
        <f>D23/C23*100</f>
        <v>75.862068965517238</v>
      </c>
      <c r="F23" s="324" t="e">
        <f>F24+F120+F199+F117</f>
        <v>#REF!</v>
      </c>
      <c r="G23" s="324" t="e">
        <f>G24+G120+G199+G117</f>
        <v>#REF!</v>
      </c>
      <c r="H23" s="326">
        <f>H120+H199</f>
        <v>120000</v>
      </c>
      <c r="I23" s="326">
        <f>I120+I199</f>
        <v>119297.281</v>
      </c>
      <c r="J23" s="326">
        <f>J120+J199</f>
        <v>702.71899999999732</v>
      </c>
      <c r="K23" s="325">
        <f t="shared" si="1"/>
        <v>99.414400833333332</v>
      </c>
      <c r="L23" s="326">
        <f>L120+L199</f>
        <v>77138.13</v>
      </c>
      <c r="M23" s="456">
        <f>SUM(L23/I23)*100</f>
        <v>64.660425915323245</v>
      </c>
      <c r="N23" s="324"/>
    </row>
    <row r="24" spans="1:15" ht="33" hidden="1" customHeight="1">
      <c r="A24" s="145" t="s">
        <v>213</v>
      </c>
      <c r="B24" s="327"/>
      <c r="C24" s="328"/>
      <c r="D24" s="328"/>
      <c r="E24" s="328"/>
      <c r="F24" s="328">
        <f>F25+F37+F50+F86</f>
        <v>0</v>
      </c>
      <c r="G24" s="328">
        <f>G25+G37+G50+G86</f>
        <v>0</v>
      </c>
      <c r="H24" s="329">
        <v>0</v>
      </c>
      <c r="I24" s="330"/>
      <c r="J24" s="330"/>
      <c r="K24" s="329"/>
      <c r="L24" s="329"/>
      <c r="M24" s="331"/>
      <c r="N24" s="328"/>
    </row>
    <row r="25" spans="1:15" ht="16.5" hidden="1" customHeight="1">
      <c r="A25" s="304" t="s">
        <v>214</v>
      </c>
      <c r="B25" s="304"/>
      <c r="C25" s="313"/>
      <c r="D25" s="313"/>
      <c r="E25" s="313"/>
      <c r="F25" s="313">
        <f>+F26+F30+F35</f>
        <v>0</v>
      </c>
      <c r="G25" s="313">
        <f>+G26+G30+G35</f>
        <v>0</v>
      </c>
      <c r="H25" s="314">
        <v>0</v>
      </c>
      <c r="I25" s="315"/>
      <c r="J25" s="315"/>
      <c r="K25" s="314"/>
      <c r="L25" s="314"/>
      <c r="M25" s="316"/>
      <c r="N25" s="313"/>
    </row>
    <row r="26" spans="1:15" ht="16.5" hidden="1" customHeight="1">
      <c r="A26" s="305" t="s">
        <v>103</v>
      </c>
      <c r="B26" s="332"/>
      <c r="C26" s="333">
        <f>SUM(C28:C29)</f>
        <v>0</v>
      </c>
      <c r="D26" s="333"/>
      <c r="E26" s="333"/>
      <c r="F26" s="333">
        <f>SUM(F28:F29)</f>
        <v>0</v>
      </c>
      <c r="G26" s="333">
        <f>SUM(G28:G29)</f>
        <v>0</v>
      </c>
      <c r="H26" s="334">
        <v>0</v>
      </c>
      <c r="I26" s="335"/>
      <c r="J26" s="335"/>
      <c r="K26" s="334"/>
      <c r="L26" s="334"/>
      <c r="M26" s="336"/>
      <c r="N26" s="333"/>
    </row>
    <row r="27" spans="1:15" ht="16.5" hidden="1" customHeight="1">
      <c r="A27" s="305" t="s">
        <v>215</v>
      </c>
      <c r="B27" s="332" t="s">
        <v>94</v>
      </c>
      <c r="C27" s="333"/>
      <c r="D27" s="333"/>
      <c r="E27" s="333"/>
      <c r="F27" s="333"/>
      <c r="G27" s="333"/>
      <c r="H27" s="334"/>
      <c r="I27" s="335"/>
      <c r="J27" s="335"/>
      <c r="K27" s="334"/>
      <c r="L27" s="334"/>
      <c r="M27" s="336"/>
      <c r="N27" s="333"/>
    </row>
    <row r="28" spans="1:15" ht="16.5" hidden="1" customHeight="1">
      <c r="A28" s="306" t="s">
        <v>216</v>
      </c>
      <c r="B28" s="337" t="s">
        <v>142</v>
      </c>
      <c r="C28" s="338"/>
      <c r="D28" s="338"/>
      <c r="E28" s="338"/>
      <c r="F28" s="338"/>
      <c r="G28" s="338"/>
      <c r="H28" s="339">
        <v>0</v>
      </c>
      <c r="I28" s="335"/>
      <c r="J28" s="340"/>
      <c r="K28" s="339"/>
      <c r="L28" s="339"/>
      <c r="M28" s="341"/>
      <c r="N28" s="338"/>
    </row>
    <row r="29" spans="1:15" ht="16.5" hidden="1" customHeight="1">
      <c r="A29" s="305" t="s">
        <v>102</v>
      </c>
      <c r="B29" s="332" t="s">
        <v>217</v>
      </c>
      <c r="C29" s="333"/>
      <c r="D29" s="333"/>
      <c r="E29" s="333"/>
      <c r="F29" s="333"/>
      <c r="G29" s="333"/>
      <c r="H29" s="334"/>
      <c r="I29" s="335"/>
      <c r="J29" s="335"/>
      <c r="K29" s="334"/>
      <c r="L29" s="334"/>
      <c r="M29" s="336"/>
      <c r="N29" s="333"/>
    </row>
    <row r="30" spans="1:15" ht="16.5" hidden="1" customHeight="1">
      <c r="A30" s="305" t="s">
        <v>218</v>
      </c>
      <c r="B30" s="332"/>
      <c r="C30" s="333"/>
      <c r="D30" s="333"/>
      <c r="E30" s="333"/>
      <c r="F30" s="333">
        <f>SUM(F31:F34)</f>
        <v>0</v>
      </c>
      <c r="G30" s="333">
        <f>SUM(G31:G34)</f>
        <v>0</v>
      </c>
      <c r="H30" s="334">
        <v>0</v>
      </c>
      <c r="I30" s="335"/>
      <c r="J30" s="335"/>
      <c r="K30" s="334"/>
      <c r="L30" s="334"/>
      <c r="M30" s="336"/>
      <c r="N30" s="333"/>
    </row>
    <row r="31" spans="1:15" ht="16.5" hidden="1" customHeight="1">
      <c r="A31" s="305" t="s">
        <v>219</v>
      </c>
      <c r="B31" s="332" t="s">
        <v>220</v>
      </c>
      <c r="C31" s="333"/>
      <c r="D31" s="333"/>
      <c r="E31" s="333"/>
      <c r="F31" s="333"/>
      <c r="G31" s="333"/>
      <c r="H31" s="334"/>
      <c r="I31" s="335"/>
      <c r="J31" s="335"/>
      <c r="K31" s="334"/>
      <c r="L31" s="334"/>
      <c r="M31" s="336"/>
      <c r="N31" s="333"/>
    </row>
    <row r="32" spans="1:15" ht="16.5" hidden="1" customHeight="1">
      <c r="A32" s="305" t="s">
        <v>221</v>
      </c>
      <c r="B32" s="332" t="s">
        <v>220</v>
      </c>
      <c r="C32" s="333"/>
      <c r="D32" s="333"/>
      <c r="E32" s="333"/>
      <c r="F32" s="333"/>
      <c r="G32" s="333"/>
      <c r="H32" s="334"/>
      <c r="I32" s="335"/>
      <c r="J32" s="335"/>
      <c r="K32" s="334"/>
      <c r="L32" s="334"/>
      <c r="M32" s="336"/>
      <c r="N32" s="333"/>
    </row>
    <row r="33" spans="1:14" ht="16.5" hidden="1" customHeight="1">
      <c r="A33" s="305" t="s">
        <v>222</v>
      </c>
      <c r="B33" s="332" t="s">
        <v>220</v>
      </c>
      <c r="C33" s="333"/>
      <c r="D33" s="333"/>
      <c r="E33" s="333"/>
      <c r="F33" s="333"/>
      <c r="G33" s="333"/>
      <c r="H33" s="334"/>
      <c r="I33" s="335"/>
      <c r="J33" s="335"/>
      <c r="K33" s="334"/>
      <c r="L33" s="334"/>
      <c r="M33" s="336"/>
      <c r="N33" s="333"/>
    </row>
    <row r="34" spans="1:14" ht="16.5" hidden="1" customHeight="1">
      <c r="A34" s="306" t="s">
        <v>223</v>
      </c>
      <c r="B34" s="337" t="s">
        <v>117</v>
      </c>
      <c r="C34" s="338"/>
      <c r="D34" s="338"/>
      <c r="E34" s="338"/>
      <c r="F34" s="338"/>
      <c r="G34" s="338"/>
      <c r="H34" s="339"/>
      <c r="I34" s="335"/>
      <c r="J34" s="340"/>
      <c r="K34" s="339"/>
      <c r="L34" s="339"/>
      <c r="M34" s="341"/>
      <c r="N34" s="338"/>
    </row>
    <row r="35" spans="1:14" ht="16.5" hidden="1" customHeight="1">
      <c r="A35" s="305" t="s">
        <v>224</v>
      </c>
      <c r="B35" s="332" t="s">
        <v>225</v>
      </c>
      <c r="C35" s="333"/>
      <c r="D35" s="333"/>
      <c r="E35" s="333"/>
      <c r="F35" s="333"/>
      <c r="G35" s="333"/>
      <c r="H35" s="334"/>
      <c r="I35" s="335"/>
      <c r="J35" s="335"/>
      <c r="K35" s="334"/>
      <c r="L35" s="334"/>
      <c r="M35" s="336"/>
      <c r="N35" s="333"/>
    </row>
    <row r="36" spans="1:14" ht="16.5" hidden="1" customHeight="1">
      <c r="A36" s="305"/>
      <c r="B36" s="332"/>
      <c r="C36" s="333"/>
      <c r="D36" s="333"/>
      <c r="E36" s="333"/>
      <c r="F36" s="333"/>
      <c r="G36" s="333"/>
      <c r="H36" s="334"/>
      <c r="I36" s="335"/>
      <c r="J36" s="335"/>
      <c r="K36" s="334"/>
      <c r="L36" s="334"/>
      <c r="M36" s="336"/>
      <c r="N36" s="333"/>
    </row>
    <row r="37" spans="1:14" ht="16.5" hidden="1" customHeight="1">
      <c r="A37" s="304" t="s">
        <v>226</v>
      </c>
      <c r="B37" s="304"/>
      <c r="C37" s="313"/>
      <c r="D37" s="313"/>
      <c r="E37" s="313"/>
      <c r="F37" s="313">
        <f>F38+F42</f>
        <v>0</v>
      </c>
      <c r="G37" s="313">
        <f>G38+G42</f>
        <v>0</v>
      </c>
      <c r="H37" s="314">
        <v>0</v>
      </c>
      <c r="I37" s="315"/>
      <c r="J37" s="315"/>
      <c r="K37" s="314"/>
      <c r="L37" s="314"/>
      <c r="M37" s="316"/>
      <c r="N37" s="313"/>
    </row>
    <row r="38" spans="1:14" ht="16.5" hidden="1" customHeight="1">
      <c r="A38" s="305" t="s">
        <v>103</v>
      </c>
      <c r="B38" s="332" t="s">
        <v>142</v>
      </c>
      <c r="C38" s="333"/>
      <c r="D38" s="333"/>
      <c r="E38" s="333"/>
      <c r="F38" s="333"/>
      <c r="G38" s="333"/>
      <c r="H38" s="334"/>
      <c r="I38" s="335"/>
      <c r="J38" s="335"/>
      <c r="K38" s="334"/>
      <c r="L38" s="334"/>
      <c r="M38" s="336"/>
      <c r="N38" s="333"/>
    </row>
    <row r="39" spans="1:14" ht="16.5" hidden="1" customHeight="1">
      <c r="A39" s="305" t="s">
        <v>227</v>
      </c>
      <c r="B39" s="332" t="s">
        <v>117</v>
      </c>
      <c r="C39" s="333"/>
      <c r="D39" s="333"/>
      <c r="E39" s="333"/>
      <c r="F39" s="333"/>
      <c r="G39" s="333"/>
      <c r="H39" s="334"/>
      <c r="I39" s="335"/>
      <c r="J39" s="335"/>
      <c r="K39" s="334"/>
      <c r="L39" s="334"/>
      <c r="M39" s="336"/>
      <c r="N39" s="333"/>
    </row>
    <row r="40" spans="1:14" ht="16.5" hidden="1" customHeight="1">
      <c r="A40" s="305" t="s">
        <v>228</v>
      </c>
      <c r="B40" s="337" t="s">
        <v>142</v>
      </c>
      <c r="C40" s="333"/>
      <c r="D40" s="333"/>
      <c r="E40" s="333"/>
      <c r="F40" s="333"/>
      <c r="G40" s="333"/>
      <c r="H40" s="334"/>
      <c r="I40" s="335"/>
      <c r="J40" s="335"/>
      <c r="K40" s="334"/>
      <c r="L40" s="334"/>
      <c r="M40" s="336"/>
      <c r="N40" s="333"/>
    </row>
    <row r="41" spans="1:14" ht="16.5" hidden="1" customHeight="1">
      <c r="A41" s="305" t="s">
        <v>229</v>
      </c>
      <c r="B41" s="332" t="s">
        <v>117</v>
      </c>
      <c r="C41" s="333"/>
      <c r="D41" s="333"/>
      <c r="E41" s="333"/>
      <c r="F41" s="333"/>
      <c r="G41" s="333"/>
      <c r="H41" s="334"/>
      <c r="I41" s="335"/>
      <c r="J41" s="335"/>
      <c r="K41" s="334"/>
      <c r="L41" s="334"/>
      <c r="M41" s="336"/>
      <c r="N41" s="333"/>
    </row>
    <row r="42" spans="1:14" ht="16.5" hidden="1" customHeight="1">
      <c r="A42" s="305" t="s">
        <v>218</v>
      </c>
      <c r="B42" s="332"/>
      <c r="C42" s="333"/>
      <c r="D42" s="333"/>
      <c r="E42" s="333"/>
      <c r="F42" s="333">
        <f>SUM(F43:F46)</f>
        <v>0</v>
      </c>
      <c r="G42" s="333">
        <f>SUM(G43:G46)</f>
        <v>0</v>
      </c>
      <c r="H42" s="334">
        <v>0</v>
      </c>
      <c r="I42" s="335"/>
      <c r="J42" s="335"/>
      <c r="K42" s="334"/>
      <c r="L42" s="334"/>
      <c r="M42" s="336"/>
      <c r="N42" s="333"/>
    </row>
    <row r="43" spans="1:14" ht="16.5" hidden="1" customHeight="1">
      <c r="A43" s="305" t="s">
        <v>219</v>
      </c>
      <c r="B43" s="332" t="s">
        <v>220</v>
      </c>
      <c r="C43" s="333"/>
      <c r="D43" s="333"/>
      <c r="E43" s="333"/>
      <c r="F43" s="333"/>
      <c r="G43" s="333"/>
      <c r="H43" s="334"/>
      <c r="I43" s="335"/>
      <c r="J43" s="335"/>
      <c r="K43" s="334"/>
      <c r="L43" s="334"/>
      <c r="M43" s="336"/>
      <c r="N43" s="333"/>
    </row>
    <row r="44" spans="1:14" ht="16.5" hidden="1" customHeight="1">
      <c r="A44" s="305" t="s">
        <v>221</v>
      </c>
      <c r="B44" s="332" t="s">
        <v>220</v>
      </c>
      <c r="C44" s="333"/>
      <c r="D44" s="333"/>
      <c r="E44" s="333"/>
      <c r="F44" s="333"/>
      <c r="G44" s="333"/>
      <c r="H44" s="334"/>
      <c r="I44" s="335"/>
      <c r="J44" s="335"/>
      <c r="K44" s="334"/>
      <c r="L44" s="334"/>
      <c r="M44" s="336"/>
      <c r="N44" s="333"/>
    </row>
    <row r="45" spans="1:14" ht="16.5" hidden="1" customHeight="1">
      <c r="A45" s="305" t="s">
        <v>222</v>
      </c>
      <c r="B45" s="332" t="s">
        <v>220</v>
      </c>
      <c r="C45" s="333"/>
      <c r="D45" s="333"/>
      <c r="E45" s="333"/>
      <c r="F45" s="333"/>
      <c r="G45" s="333"/>
      <c r="H45" s="334"/>
      <c r="I45" s="335"/>
      <c r="J45" s="335"/>
      <c r="K45" s="334"/>
      <c r="L45" s="334"/>
      <c r="M45" s="336"/>
      <c r="N45" s="333"/>
    </row>
    <row r="46" spans="1:14" ht="16.5" hidden="1" customHeight="1">
      <c r="A46" s="306" t="s">
        <v>223</v>
      </c>
      <c r="B46" s="337" t="s">
        <v>117</v>
      </c>
      <c r="C46" s="338"/>
      <c r="D46" s="338"/>
      <c r="E46" s="338"/>
      <c r="F46" s="338"/>
      <c r="G46" s="338"/>
      <c r="H46" s="339"/>
      <c r="I46" s="335"/>
      <c r="J46" s="340"/>
      <c r="K46" s="339"/>
      <c r="L46" s="339"/>
      <c r="M46" s="341"/>
      <c r="N46" s="338"/>
    </row>
    <row r="47" spans="1:14" ht="16.5" hidden="1" customHeight="1">
      <c r="A47" s="305" t="s">
        <v>224</v>
      </c>
      <c r="B47" s="332" t="s">
        <v>230</v>
      </c>
      <c r="C47" s="333"/>
      <c r="D47" s="333"/>
      <c r="E47" s="333"/>
      <c r="F47" s="333"/>
      <c r="G47" s="333"/>
      <c r="H47" s="334"/>
      <c r="I47" s="335"/>
      <c r="J47" s="335"/>
      <c r="K47" s="334"/>
      <c r="L47" s="334"/>
      <c r="M47" s="336"/>
      <c r="N47" s="333"/>
    </row>
    <row r="48" spans="1:14" ht="16.5" hidden="1" customHeight="1">
      <c r="A48" s="305" t="s">
        <v>231</v>
      </c>
      <c r="B48" s="332" t="s">
        <v>230</v>
      </c>
      <c r="C48" s="333"/>
      <c r="D48" s="333"/>
      <c r="E48" s="333"/>
      <c r="F48" s="333"/>
      <c r="G48" s="333"/>
      <c r="H48" s="334"/>
      <c r="I48" s="335"/>
      <c r="J48" s="335"/>
      <c r="K48" s="334"/>
      <c r="L48" s="334"/>
      <c r="M48" s="336"/>
      <c r="N48" s="333"/>
    </row>
    <row r="49" spans="1:14" ht="16.5" hidden="1" customHeight="1">
      <c r="A49" s="305"/>
      <c r="B49" s="332"/>
      <c r="C49" s="333"/>
      <c r="D49" s="333"/>
      <c r="E49" s="333"/>
      <c r="F49" s="333"/>
      <c r="G49" s="333"/>
      <c r="H49" s="334"/>
      <c r="I49" s="335"/>
      <c r="J49" s="335"/>
      <c r="K49" s="334"/>
      <c r="L49" s="334"/>
      <c r="M49" s="336"/>
      <c r="N49" s="333"/>
    </row>
    <row r="50" spans="1:14" ht="16.5" hidden="1" customHeight="1">
      <c r="A50" s="304" t="s">
        <v>232</v>
      </c>
      <c r="B50" s="304"/>
      <c r="C50" s="313"/>
      <c r="D50" s="313"/>
      <c r="E50" s="313"/>
      <c r="F50" s="313">
        <f>F51+F67+F76+F78+F84</f>
        <v>0</v>
      </c>
      <c r="G50" s="313">
        <f>G51+G67+G76+G78+G84</f>
        <v>0</v>
      </c>
      <c r="H50" s="314">
        <v>0</v>
      </c>
      <c r="I50" s="315"/>
      <c r="J50" s="315"/>
      <c r="K50" s="314"/>
      <c r="L50" s="314"/>
      <c r="M50" s="316"/>
      <c r="N50" s="313"/>
    </row>
    <row r="51" spans="1:14" ht="16.5" hidden="1" customHeight="1">
      <c r="A51" s="305" t="s">
        <v>103</v>
      </c>
      <c r="B51" s="332" t="s">
        <v>142</v>
      </c>
      <c r="C51" s="333"/>
      <c r="D51" s="333"/>
      <c r="E51" s="333"/>
      <c r="F51" s="333">
        <f>+F52+F63</f>
        <v>0</v>
      </c>
      <c r="G51" s="333">
        <f>+G52+G63</f>
        <v>0</v>
      </c>
      <c r="H51" s="334">
        <v>0</v>
      </c>
      <c r="I51" s="335"/>
      <c r="J51" s="335"/>
      <c r="K51" s="334"/>
      <c r="L51" s="334"/>
      <c r="M51" s="336"/>
      <c r="N51" s="333"/>
    </row>
    <row r="52" spans="1:14" ht="16.5" hidden="1" customHeight="1">
      <c r="A52" s="305" t="s">
        <v>233</v>
      </c>
      <c r="B52" s="332"/>
      <c r="C52" s="333"/>
      <c r="D52" s="333"/>
      <c r="E52" s="333"/>
      <c r="F52" s="333">
        <f>+F62</f>
        <v>0</v>
      </c>
      <c r="G52" s="333">
        <f>+G62</f>
        <v>0</v>
      </c>
      <c r="H52" s="334">
        <v>0</v>
      </c>
      <c r="I52" s="335"/>
      <c r="J52" s="335"/>
      <c r="K52" s="334"/>
      <c r="L52" s="334"/>
      <c r="M52" s="336"/>
      <c r="N52" s="333"/>
    </row>
    <row r="53" spans="1:14" ht="16.5" hidden="1" customHeight="1">
      <c r="A53" s="305" t="s">
        <v>234</v>
      </c>
      <c r="B53" s="332"/>
      <c r="C53" s="333"/>
      <c r="D53" s="333"/>
      <c r="E53" s="333"/>
      <c r="F53" s="333"/>
      <c r="G53" s="333"/>
      <c r="H53" s="334"/>
      <c r="I53" s="335"/>
      <c r="J53" s="335"/>
      <c r="K53" s="334"/>
      <c r="L53" s="334"/>
      <c r="M53" s="336"/>
      <c r="N53" s="333"/>
    </row>
    <row r="54" spans="1:14" ht="16.5" hidden="1" customHeight="1">
      <c r="A54" s="305" t="s">
        <v>235</v>
      </c>
      <c r="B54" s="332" t="s">
        <v>142</v>
      </c>
      <c r="C54" s="333"/>
      <c r="D54" s="333"/>
      <c r="E54" s="333"/>
      <c r="F54" s="333"/>
      <c r="G54" s="333"/>
      <c r="H54" s="334"/>
      <c r="I54" s="335"/>
      <c r="J54" s="335"/>
      <c r="K54" s="334"/>
      <c r="L54" s="334"/>
      <c r="M54" s="336"/>
      <c r="N54" s="333"/>
    </row>
    <row r="55" spans="1:14" ht="16.5" hidden="1" customHeight="1">
      <c r="A55" s="305" t="s">
        <v>236</v>
      </c>
      <c r="B55" s="332" t="s">
        <v>142</v>
      </c>
      <c r="C55" s="333"/>
      <c r="D55" s="333"/>
      <c r="E55" s="333"/>
      <c r="F55" s="333"/>
      <c r="G55" s="333"/>
      <c r="H55" s="334"/>
      <c r="I55" s="335"/>
      <c r="J55" s="335"/>
      <c r="K55" s="334"/>
      <c r="L55" s="334"/>
      <c r="M55" s="336"/>
      <c r="N55" s="333"/>
    </row>
    <row r="56" spans="1:14" ht="16.5" hidden="1" customHeight="1">
      <c r="A56" s="305" t="s">
        <v>237</v>
      </c>
      <c r="B56" s="332" t="s">
        <v>142</v>
      </c>
      <c r="C56" s="333"/>
      <c r="D56" s="333"/>
      <c r="E56" s="333"/>
      <c r="F56" s="333"/>
      <c r="G56" s="333"/>
      <c r="H56" s="334"/>
      <c r="I56" s="335"/>
      <c r="J56" s="335"/>
      <c r="K56" s="334"/>
      <c r="L56" s="334"/>
      <c r="M56" s="336"/>
      <c r="N56" s="333"/>
    </row>
    <row r="57" spans="1:14" ht="16.5" hidden="1" customHeight="1">
      <c r="A57" s="305" t="s">
        <v>238</v>
      </c>
      <c r="B57" s="332" t="s">
        <v>142</v>
      </c>
      <c r="C57" s="333"/>
      <c r="D57" s="333"/>
      <c r="E57" s="333"/>
      <c r="F57" s="333"/>
      <c r="G57" s="333"/>
      <c r="H57" s="334"/>
      <c r="I57" s="335"/>
      <c r="J57" s="335"/>
      <c r="K57" s="334"/>
      <c r="L57" s="334"/>
      <c r="M57" s="336"/>
      <c r="N57" s="333"/>
    </row>
    <row r="58" spans="1:14" ht="16.5" hidden="1" customHeight="1">
      <c r="A58" s="305" t="s">
        <v>239</v>
      </c>
      <c r="B58" s="332" t="s">
        <v>142</v>
      </c>
      <c r="C58" s="333"/>
      <c r="D58" s="333"/>
      <c r="E58" s="333"/>
      <c r="F58" s="333"/>
      <c r="G58" s="333"/>
      <c r="H58" s="334"/>
      <c r="I58" s="335"/>
      <c r="J58" s="335"/>
      <c r="K58" s="334"/>
      <c r="L58" s="334"/>
      <c r="M58" s="336"/>
      <c r="N58" s="333"/>
    </row>
    <row r="59" spans="1:14" ht="16.5" hidden="1" customHeight="1">
      <c r="A59" s="305" t="s">
        <v>240</v>
      </c>
      <c r="B59" s="332"/>
      <c r="C59" s="333"/>
      <c r="D59" s="333"/>
      <c r="E59" s="333"/>
      <c r="F59" s="333"/>
      <c r="G59" s="333"/>
      <c r="H59" s="334"/>
      <c r="I59" s="335"/>
      <c r="J59" s="335"/>
      <c r="K59" s="334"/>
      <c r="L59" s="334"/>
      <c r="M59" s="336"/>
      <c r="N59" s="333"/>
    </row>
    <row r="60" spans="1:14" ht="16.5" hidden="1" customHeight="1">
      <c r="A60" s="305" t="s">
        <v>228</v>
      </c>
      <c r="B60" s="332" t="s">
        <v>142</v>
      </c>
      <c r="C60" s="333"/>
      <c r="D60" s="333"/>
      <c r="E60" s="333"/>
      <c r="F60" s="333"/>
      <c r="G60" s="333"/>
      <c r="H60" s="334"/>
      <c r="I60" s="335"/>
      <c r="J60" s="335"/>
      <c r="K60" s="334"/>
      <c r="L60" s="334"/>
      <c r="M60" s="336"/>
      <c r="N60" s="333"/>
    </row>
    <row r="61" spans="1:14" ht="16.5" hidden="1" customHeight="1">
      <c r="A61" s="305" t="s">
        <v>101</v>
      </c>
      <c r="B61" s="332" t="s">
        <v>142</v>
      </c>
      <c r="C61" s="333"/>
      <c r="D61" s="333"/>
      <c r="E61" s="333"/>
      <c r="F61" s="333"/>
      <c r="G61" s="333"/>
      <c r="H61" s="334"/>
      <c r="I61" s="335"/>
      <c r="J61" s="335"/>
      <c r="K61" s="334"/>
      <c r="L61" s="334"/>
      <c r="M61" s="336"/>
      <c r="N61" s="333"/>
    </row>
    <row r="62" spans="1:14" ht="16.5" hidden="1" customHeight="1">
      <c r="A62" s="305" t="s">
        <v>241</v>
      </c>
      <c r="B62" s="332" t="s">
        <v>142</v>
      </c>
      <c r="C62" s="333"/>
      <c r="D62" s="333"/>
      <c r="E62" s="333"/>
      <c r="F62" s="333"/>
      <c r="G62" s="333"/>
      <c r="H62" s="334"/>
      <c r="I62" s="335"/>
      <c r="J62" s="335"/>
      <c r="K62" s="334"/>
      <c r="L62" s="334"/>
      <c r="M62" s="336"/>
      <c r="N62" s="333"/>
    </row>
    <row r="63" spans="1:14" ht="16.5" hidden="1" customHeight="1">
      <c r="A63" s="306" t="s">
        <v>242</v>
      </c>
      <c r="B63" s="307" t="s">
        <v>243</v>
      </c>
      <c r="C63" s="342"/>
      <c r="D63" s="342"/>
      <c r="E63" s="342"/>
      <c r="F63" s="342"/>
      <c r="G63" s="342"/>
      <c r="H63" s="343"/>
      <c r="I63" s="344"/>
      <c r="J63" s="345"/>
      <c r="K63" s="343"/>
      <c r="L63" s="343"/>
      <c r="M63" s="346"/>
      <c r="N63" s="342"/>
    </row>
    <row r="64" spans="1:14" ht="16.5" hidden="1" customHeight="1">
      <c r="A64" s="305" t="s">
        <v>244</v>
      </c>
      <c r="B64" s="332"/>
      <c r="C64" s="333"/>
      <c r="D64" s="333"/>
      <c r="E64" s="333"/>
      <c r="F64" s="333"/>
      <c r="G64" s="333"/>
      <c r="H64" s="334"/>
      <c r="I64" s="335"/>
      <c r="J64" s="335"/>
      <c r="K64" s="334"/>
      <c r="L64" s="334"/>
      <c r="M64" s="336"/>
      <c r="N64" s="333"/>
    </row>
    <row r="65" spans="1:14" ht="16.5" hidden="1" customHeight="1">
      <c r="A65" s="305" t="s">
        <v>245</v>
      </c>
      <c r="B65" s="332" t="s">
        <v>142</v>
      </c>
      <c r="C65" s="333"/>
      <c r="D65" s="333"/>
      <c r="E65" s="333"/>
      <c r="F65" s="333"/>
      <c r="G65" s="333"/>
      <c r="H65" s="334"/>
      <c r="I65" s="335"/>
      <c r="J65" s="335"/>
      <c r="K65" s="334"/>
      <c r="L65" s="334"/>
      <c r="M65" s="336"/>
      <c r="N65" s="333"/>
    </row>
    <row r="66" spans="1:14" ht="16.5" hidden="1" customHeight="1">
      <c r="A66" s="305" t="s">
        <v>246</v>
      </c>
      <c r="B66" s="332" t="s">
        <v>142</v>
      </c>
      <c r="C66" s="333"/>
      <c r="D66" s="333"/>
      <c r="E66" s="333"/>
      <c r="F66" s="333"/>
      <c r="G66" s="333"/>
      <c r="H66" s="334"/>
      <c r="I66" s="335"/>
      <c r="J66" s="335"/>
      <c r="K66" s="334"/>
      <c r="L66" s="334"/>
      <c r="M66" s="336"/>
      <c r="N66" s="333"/>
    </row>
    <row r="67" spans="1:14" ht="16.5" hidden="1" customHeight="1">
      <c r="A67" s="305" t="s">
        <v>247</v>
      </c>
      <c r="B67" s="332"/>
      <c r="C67" s="333">
        <f>SUM(C68:C74)</f>
        <v>0</v>
      </c>
      <c r="D67" s="333"/>
      <c r="E67" s="333"/>
      <c r="F67" s="333">
        <f>SUM(F68:F74)</f>
        <v>0</v>
      </c>
      <c r="G67" s="333">
        <f>SUM(G68:G74)</f>
        <v>0</v>
      </c>
      <c r="H67" s="334">
        <v>0</v>
      </c>
      <c r="I67" s="335"/>
      <c r="J67" s="335"/>
      <c r="K67" s="334"/>
      <c r="L67" s="334"/>
      <c r="M67" s="336"/>
      <c r="N67" s="333"/>
    </row>
    <row r="68" spans="1:14" ht="16.5" hidden="1" customHeight="1">
      <c r="A68" s="305" t="s">
        <v>248</v>
      </c>
      <c r="B68" s="332" t="s">
        <v>249</v>
      </c>
      <c r="C68" s="333"/>
      <c r="D68" s="333"/>
      <c r="E68" s="333"/>
      <c r="F68" s="333"/>
      <c r="G68" s="333"/>
      <c r="H68" s="334"/>
      <c r="I68" s="335"/>
      <c r="J68" s="335"/>
      <c r="K68" s="334"/>
      <c r="L68" s="334"/>
      <c r="M68" s="336"/>
      <c r="N68" s="333"/>
    </row>
    <row r="69" spans="1:14" ht="16.5" hidden="1" customHeight="1">
      <c r="A69" s="305" t="s">
        <v>250</v>
      </c>
      <c r="B69" s="332" t="s">
        <v>249</v>
      </c>
      <c r="C69" s="333"/>
      <c r="D69" s="333"/>
      <c r="E69" s="333"/>
      <c r="F69" s="333"/>
      <c r="G69" s="333"/>
      <c r="H69" s="334"/>
      <c r="I69" s="335"/>
      <c r="J69" s="335"/>
      <c r="K69" s="334"/>
      <c r="L69" s="334"/>
      <c r="M69" s="336"/>
      <c r="N69" s="333"/>
    </row>
    <row r="70" spans="1:14" ht="16.5" hidden="1" customHeight="1">
      <c r="A70" s="305" t="s">
        <v>251</v>
      </c>
      <c r="B70" s="332" t="s">
        <v>249</v>
      </c>
      <c r="C70" s="333"/>
      <c r="D70" s="333"/>
      <c r="E70" s="333"/>
      <c r="F70" s="333"/>
      <c r="G70" s="333"/>
      <c r="H70" s="334"/>
      <c r="I70" s="335"/>
      <c r="J70" s="335"/>
      <c r="K70" s="334"/>
      <c r="L70" s="334"/>
      <c r="M70" s="336"/>
      <c r="N70" s="333"/>
    </row>
    <row r="71" spans="1:14" ht="16.5" hidden="1" customHeight="1">
      <c r="A71" s="305" t="s">
        <v>252</v>
      </c>
      <c r="B71" s="332" t="s">
        <v>249</v>
      </c>
      <c r="C71" s="333"/>
      <c r="D71" s="333"/>
      <c r="E71" s="333"/>
      <c r="F71" s="333"/>
      <c r="G71" s="333"/>
      <c r="H71" s="334"/>
      <c r="I71" s="335"/>
      <c r="J71" s="335"/>
      <c r="K71" s="334"/>
      <c r="L71" s="334"/>
      <c r="M71" s="336"/>
      <c r="N71" s="333"/>
    </row>
    <row r="72" spans="1:14" ht="16.5" hidden="1" customHeight="1">
      <c r="A72" s="305" t="s">
        <v>253</v>
      </c>
      <c r="B72" s="332" t="s">
        <v>249</v>
      </c>
      <c r="C72" s="333"/>
      <c r="D72" s="333"/>
      <c r="E72" s="333"/>
      <c r="F72" s="333"/>
      <c r="G72" s="333"/>
      <c r="H72" s="334"/>
      <c r="I72" s="335"/>
      <c r="J72" s="335"/>
      <c r="K72" s="334"/>
      <c r="L72" s="334"/>
      <c r="M72" s="336"/>
      <c r="N72" s="333"/>
    </row>
    <row r="73" spans="1:14" ht="16.5" hidden="1" customHeight="1">
      <c r="A73" s="305" t="s">
        <v>254</v>
      </c>
      <c r="B73" s="332" t="s">
        <v>249</v>
      </c>
      <c r="C73" s="333"/>
      <c r="D73" s="333"/>
      <c r="E73" s="333"/>
      <c r="F73" s="333"/>
      <c r="G73" s="333"/>
      <c r="H73" s="334"/>
      <c r="I73" s="335"/>
      <c r="J73" s="335"/>
      <c r="K73" s="334"/>
      <c r="L73" s="334"/>
      <c r="M73" s="336"/>
      <c r="N73" s="333"/>
    </row>
    <row r="74" spans="1:14" ht="16.5" hidden="1" customHeight="1">
      <c r="A74" s="305" t="s">
        <v>255</v>
      </c>
      <c r="B74" s="332"/>
      <c r="C74" s="333">
        <f>+C75</f>
        <v>0</v>
      </c>
      <c r="D74" s="333"/>
      <c r="E74" s="333"/>
      <c r="F74" s="333">
        <f>+F75</f>
        <v>0</v>
      </c>
      <c r="G74" s="333">
        <f>+G75</f>
        <v>0</v>
      </c>
      <c r="H74" s="334">
        <v>0</v>
      </c>
      <c r="I74" s="335"/>
      <c r="J74" s="335"/>
      <c r="K74" s="334"/>
      <c r="L74" s="334"/>
      <c r="M74" s="336"/>
      <c r="N74" s="333"/>
    </row>
    <row r="75" spans="1:14" ht="16.5" hidden="1" customHeight="1">
      <c r="A75" s="306" t="s">
        <v>256</v>
      </c>
      <c r="B75" s="337" t="s">
        <v>257</v>
      </c>
      <c r="C75" s="338"/>
      <c r="D75" s="338"/>
      <c r="E75" s="338"/>
      <c r="F75" s="338"/>
      <c r="G75" s="338"/>
      <c r="H75" s="339"/>
      <c r="I75" s="335"/>
      <c r="J75" s="340"/>
      <c r="K75" s="339"/>
      <c r="L75" s="339"/>
      <c r="M75" s="341"/>
      <c r="N75" s="338"/>
    </row>
    <row r="76" spans="1:14" ht="16.5" hidden="1" customHeight="1">
      <c r="A76" s="305" t="s">
        <v>258</v>
      </c>
      <c r="B76" s="332" t="s">
        <v>259</v>
      </c>
      <c r="C76" s="333"/>
      <c r="D76" s="333"/>
      <c r="E76" s="333"/>
      <c r="F76" s="333"/>
      <c r="G76" s="333"/>
      <c r="H76" s="334"/>
      <c r="I76" s="335"/>
      <c r="J76" s="335"/>
      <c r="K76" s="334"/>
      <c r="L76" s="334"/>
      <c r="M76" s="336"/>
      <c r="N76" s="333"/>
    </row>
    <row r="77" spans="1:14" ht="16.5" hidden="1" customHeight="1">
      <c r="A77" s="305"/>
      <c r="B77" s="332"/>
      <c r="C77" s="333"/>
      <c r="D77" s="333"/>
      <c r="E77" s="333"/>
      <c r="F77" s="333"/>
      <c r="G77" s="333"/>
      <c r="H77" s="334"/>
      <c r="I77" s="335"/>
      <c r="J77" s="335"/>
      <c r="K77" s="334"/>
      <c r="L77" s="334"/>
      <c r="M77" s="336"/>
      <c r="N77" s="333"/>
    </row>
    <row r="78" spans="1:14" ht="16.5" hidden="1" customHeight="1">
      <c r="A78" s="305" t="s">
        <v>218</v>
      </c>
      <c r="B78" s="332"/>
      <c r="C78" s="333">
        <f>SUM(C79:C83)</f>
        <v>0</v>
      </c>
      <c r="D78" s="333"/>
      <c r="E78" s="333"/>
      <c r="F78" s="333">
        <f>SUM(F79:F83)</f>
        <v>0</v>
      </c>
      <c r="G78" s="333">
        <f>SUM(G79:G83)</f>
        <v>0</v>
      </c>
      <c r="H78" s="334">
        <v>0</v>
      </c>
      <c r="I78" s="335"/>
      <c r="J78" s="335"/>
      <c r="K78" s="334"/>
      <c r="L78" s="334"/>
      <c r="M78" s="336"/>
      <c r="N78" s="333"/>
    </row>
    <row r="79" spans="1:14" ht="16.5" hidden="1" customHeight="1">
      <c r="A79" s="305" t="s">
        <v>260</v>
      </c>
      <c r="B79" s="332" t="s">
        <v>220</v>
      </c>
      <c r="C79" s="333"/>
      <c r="D79" s="333"/>
      <c r="E79" s="333"/>
      <c r="F79" s="333"/>
      <c r="G79" s="333"/>
      <c r="H79" s="334"/>
      <c r="I79" s="335"/>
      <c r="J79" s="335"/>
      <c r="K79" s="334"/>
      <c r="L79" s="334"/>
      <c r="M79" s="336"/>
      <c r="N79" s="333"/>
    </row>
    <row r="80" spans="1:14" ht="16.5" hidden="1" customHeight="1">
      <c r="A80" s="305" t="s">
        <v>221</v>
      </c>
      <c r="B80" s="332" t="s">
        <v>220</v>
      </c>
      <c r="C80" s="333"/>
      <c r="D80" s="333"/>
      <c r="E80" s="333"/>
      <c r="F80" s="333"/>
      <c r="G80" s="333"/>
      <c r="H80" s="334"/>
      <c r="I80" s="335"/>
      <c r="J80" s="335"/>
      <c r="K80" s="334"/>
      <c r="L80" s="334"/>
      <c r="M80" s="336"/>
      <c r="N80" s="333"/>
    </row>
    <row r="81" spans="1:14" ht="16.5" hidden="1" customHeight="1">
      <c r="A81" s="305" t="s">
        <v>222</v>
      </c>
      <c r="B81" s="332" t="s">
        <v>220</v>
      </c>
      <c r="C81" s="333"/>
      <c r="D81" s="333"/>
      <c r="E81" s="333"/>
      <c r="F81" s="333"/>
      <c r="G81" s="333"/>
      <c r="H81" s="334"/>
      <c r="I81" s="335"/>
      <c r="J81" s="335"/>
      <c r="K81" s="334"/>
      <c r="L81" s="334"/>
      <c r="M81" s="336"/>
      <c r="N81" s="333"/>
    </row>
    <row r="82" spans="1:14" ht="16.5" hidden="1" customHeight="1">
      <c r="A82" s="305" t="s">
        <v>261</v>
      </c>
      <c r="B82" s="332" t="s">
        <v>262</v>
      </c>
      <c r="C82" s="333"/>
      <c r="D82" s="333"/>
      <c r="E82" s="333"/>
      <c r="F82" s="333"/>
      <c r="G82" s="333"/>
      <c r="H82" s="334"/>
      <c r="I82" s="335"/>
      <c r="J82" s="335"/>
      <c r="K82" s="334"/>
      <c r="L82" s="334"/>
      <c r="M82" s="336"/>
      <c r="N82" s="333"/>
    </row>
    <row r="83" spans="1:14" ht="16.5" hidden="1" customHeight="1">
      <c r="A83" s="306" t="s">
        <v>223</v>
      </c>
      <c r="B83" s="337" t="s">
        <v>117</v>
      </c>
      <c r="C83" s="338"/>
      <c r="D83" s="338"/>
      <c r="E83" s="338"/>
      <c r="F83" s="338"/>
      <c r="G83" s="338"/>
      <c r="H83" s="339">
        <v>0</v>
      </c>
      <c r="I83" s="335"/>
      <c r="J83" s="340"/>
      <c r="K83" s="339"/>
      <c r="L83" s="339"/>
      <c r="M83" s="341"/>
      <c r="N83" s="338"/>
    </row>
    <row r="84" spans="1:14" ht="16.5" hidden="1" customHeight="1">
      <c r="A84" s="305" t="s">
        <v>224</v>
      </c>
      <c r="B84" s="337" t="s">
        <v>118</v>
      </c>
      <c r="C84" s="338"/>
      <c r="D84" s="338"/>
      <c r="E84" s="338"/>
      <c r="F84" s="338"/>
      <c r="G84" s="338"/>
      <c r="H84" s="339">
        <v>0</v>
      </c>
      <c r="I84" s="335"/>
      <c r="J84" s="340"/>
      <c r="K84" s="339"/>
      <c r="L84" s="339"/>
      <c r="M84" s="341"/>
      <c r="N84" s="338"/>
    </row>
    <row r="85" spans="1:14" ht="16.5" hidden="1" customHeight="1">
      <c r="A85" s="308"/>
      <c r="B85" s="347"/>
      <c r="C85" s="348"/>
      <c r="D85" s="348"/>
      <c r="E85" s="348"/>
      <c r="F85" s="348"/>
      <c r="G85" s="348"/>
      <c r="H85" s="349"/>
      <c r="I85" s="350"/>
      <c r="J85" s="350"/>
      <c r="K85" s="349"/>
      <c r="L85" s="349"/>
      <c r="M85" s="351"/>
      <c r="N85" s="348"/>
    </row>
    <row r="86" spans="1:14" ht="16.5" hidden="1" customHeight="1">
      <c r="A86" s="304" t="s">
        <v>124</v>
      </c>
      <c r="B86" s="304"/>
      <c r="C86" s="313"/>
      <c r="D86" s="313"/>
      <c r="E86" s="313"/>
      <c r="F86" s="313">
        <f>F87+F111</f>
        <v>0</v>
      </c>
      <c r="G86" s="313">
        <f>G87+G111</f>
        <v>0</v>
      </c>
      <c r="H86" s="314">
        <v>0</v>
      </c>
      <c r="I86" s="315"/>
      <c r="J86" s="315"/>
      <c r="K86" s="314"/>
      <c r="L86" s="314"/>
      <c r="M86" s="316"/>
      <c r="N86" s="313"/>
    </row>
    <row r="87" spans="1:14" ht="16.5" hidden="1" customHeight="1">
      <c r="A87" s="305" t="s">
        <v>263</v>
      </c>
      <c r="B87" s="332"/>
      <c r="C87" s="333"/>
      <c r="D87" s="333"/>
      <c r="E87" s="333"/>
      <c r="F87" s="333">
        <f>F88+F92+F101+F102</f>
        <v>0</v>
      </c>
      <c r="G87" s="333">
        <f>G88+G92+G101+G102</f>
        <v>0</v>
      </c>
      <c r="H87" s="334">
        <v>0</v>
      </c>
      <c r="I87" s="335"/>
      <c r="J87" s="335"/>
      <c r="K87" s="334"/>
      <c r="L87" s="334"/>
      <c r="M87" s="336"/>
      <c r="N87" s="333"/>
    </row>
    <row r="88" spans="1:14" ht="16.5" hidden="1" customHeight="1">
      <c r="A88" s="305" t="s">
        <v>264</v>
      </c>
      <c r="B88" s="332" t="s">
        <v>192</v>
      </c>
      <c r="C88" s="333"/>
      <c r="D88" s="333"/>
      <c r="E88" s="333"/>
      <c r="F88" s="333"/>
      <c r="G88" s="333"/>
      <c r="H88" s="334"/>
      <c r="I88" s="335"/>
      <c r="J88" s="335"/>
      <c r="K88" s="334"/>
      <c r="L88" s="334"/>
      <c r="M88" s="336"/>
      <c r="N88" s="333"/>
    </row>
    <row r="89" spans="1:14" ht="16.5" hidden="1" customHeight="1">
      <c r="A89" s="305" t="s">
        <v>182</v>
      </c>
      <c r="B89" s="332" t="s">
        <v>192</v>
      </c>
      <c r="C89" s="333"/>
      <c r="D89" s="333"/>
      <c r="E89" s="333"/>
      <c r="F89" s="333"/>
      <c r="G89" s="333"/>
      <c r="H89" s="334"/>
      <c r="I89" s="335"/>
      <c r="J89" s="335"/>
      <c r="K89" s="334"/>
      <c r="L89" s="334"/>
      <c r="M89" s="336"/>
      <c r="N89" s="333"/>
    </row>
    <row r="90" spans="1:14" ht="16.5" hidden="1" customHeight="1">
      <c r="A90" s="305" t="s">
        <v>265</v>
      </c>
      <c r="B90" s="332" t="s">
        <v>192</v>
      </c>
      <c r="C90" s="333"/>
      <c r="D90" s="333"/>
      <c r="E90" s="333"/>
      <c r="F90" s="333"/>
      <c r="G90" s="333"/>
      <c r="H90" s="334"/>
      <c r="I90" s="335"/>
      <c r="J90" s="335"/>
      <c r="K90" s="334"/>
      <c r="L90" s="334"/>
      <c r="M90" s="336"/>
      <c r="N90" s="333"/>
    </row>
    <row r="91" spans="1:14" ht="16.5" hidden="1" customHeight="1">
      <c r="A91" s="305" t="s">
        <v>266</v>
      </c>
      <c r="B91" s="332" t="s">
        <v>192</v>
      </c>
      <c r="C91" s="333"/>
      <c r="D91" s="333"/>
      <c r="E91" s="333"/>
      <c r="F91" s="333"/>
      <c r="G91" s="333"/>
      <c r="H91" s="334"/>
      <c r="I91" s="335"/>
      <c r="J91" s="335"/>
      <c r="K91" s="334"/>
      <c r="L91" s="334"/>
      <c r="M91" s="336"/>
      <c r="N91" s="333"/>
    </row>
    <row r="92" spans="1:14" ht="16.5" hidden="1" customHeight="1">
      <c r="A92" s="305" t="s">
        <v>267</v>
      </c>
      <c r="B92" s="332" t="s">
        <v>192</v>
      </c>
      <c r="C92" s="333">
        <f>C93</f>
        <v>0</v>
      </c>
      <c r="D92" s="333"/>
      <c r="E92" s="333"/>
      <c r="F92" s="333">
        <f>F93</f>
        <v>0</v>
      </c>
      <c r="G92" s="333">
        <f>G93</f>
        <v>0</v>
      </c>
      <c r="H92" s="334">
        <v>0</v>
      </c>
      <c r="I92" s="335"/>
      <c r="J92" s="335"/>
      <c r="K92" s="334"/>
      <c r="L92" s="334"/>
      <c r="M92" s="336"/>
      <c r="N92" s="333"/>
    </row>
    <row r="93" spans="1:14" ht="16.5" hidden="1" customHeight="1">
      <c r="A93" s="305" t="s">
        <v>181</v>
      </c>
      <c r="B93" s="332" t="s">
        <v>192</v>
      </c>
      <c r="C93" s="333"/>
      <c r="D93" s="333"/>
      <c r="E93" s="333"/>
      <c r="F93" s="333"/>
      <c r="G93" s="333">
        <f>SUM(G94:G96)</f>
        <v>0</v>
      </c>
      <c r="H93" s="334">
        <v>0</v>
      </c>
      <c r="I93" s="335"/>
      <c r="J93" s="335"/>
      <c r="K93" s="334"/>
      <c r="L93" s="334"/>
      <c r="M93" s="336"/>
      <c r="N93" s="333"/>
    </row>
    <row r="94" spans="1:14" ht="16.5" hidden="1" customHeight="1">
      <c r="A94" s="305" t="s">
        <v>268</v>
      </c>
      <c r="B94" s="332" t="s">
        <v>192</v>
      </c>
      <c r="C94" s="333"/>
      <c r="D94" s="333"/>
      <c r="E94" s="333"/>
      <c r="F94" s="333"/>
      <c r="G94" s="333"/>
      <c r="H94" s="334"/>
      <c r="I94" s="335"/>
      <c r="J94" s="335"/>
      <c r="K94" s="334"/>
      <c r="L94" s="334"/>
      <c r="M94" s="336"/>
      <c r="N94" s="333"/>
    </row>
    <row r="95" spans="1:14" ht="16.5" hidden="1" customHeight="1">
      <c r="A95" s="305" t="s">
        <v>269</v>
      </c>
      <c r="B95" s="332" t="s">
        <v>192</v>
      </c>
      <c r="C95" s="333"/>
      <c r="D95" s="333"/>
      <c r="E95" s="333"/>
      <c r="F95" s="333"/>
      <c r="G95" s="333"/>
      <c r="H95" s="334"/>
      <c r="I95" s="335"/>
      <c r="J95" s="335"/>
      <c r="K95" s="334"/>
      <c r="L95" s="334"/>
      <c r="M95" s="336"/>
      <c r="N95" s="333"/>
    </row>
    <row r="96" spans="1:14" ht="16.5" hidden="1" customHeight="1">
      <c r="A96" s="305" t="s">
        <v>270</v>
      </c>
      <c r="B96" s="332" t="s">
        <v>192</v>
      </c>
      <c r="C96" s="333"/>
      <c r="D96" s="333"/>
      <c r="E96" s="333"/>
      <c r="F96" s="333"/>
      <c r="G96" s="333"/>
      <c r="H96" s="334">
        <v>0</v>
      </c>
      <c r="I96" s="335"/>
      <c r="J96" s="335"/>
      <c r="K96" s="334"/>
      <c r="L96" s="334"/>
      <c r="M96" s="336"/>
      <c r="N96" s="333"/>
    </row>
    <row r="97" spans="1:14" ht="16.5" hidden="1" customHeight="1">
      <c r="A97" s="305" t="s">
        <v>271</v>
      </c>
      <c r="B97" s="332"/>
      <c r="C97" s="333"/>
      <c r="D97" s="333"/>
      <c r="E97" s="333"/>
      <c r="F97" s="333"/>
      <c r="G97" s="333"/>
      <c r="H97" s="334"/>
      <c r="I97" s="335"/>
      <c r="J97" s="335"/>
      <c r="K97" s="334"/>
      <c r="L97" s="334"/>
      <c r="M97" s="336"/>
      <c r="N97" s="333"/>
    </row>
    <row r="98" spans="1:14" ht="16.5" hidden="1" customHeight="1">
      <c r="A98" s="305" t="s">
        <v>272</v>
      </c>
      <c r="B98" s="332" t="s">
        <v>192</v>
      </c>
      <c r="C98" s="333"/>
      <c r="D98" s="333"/>
      <c r="E98" s="333"/>
      <c r="F98" s="333"/>
      <c r="G98" s="333"/>
      <c r="H98" s="334"/>
      <c r="I98" s="335"/>
      <c r="J98" s="335"/>
      <c r="K98" s="334"/>
      <c r="L98" s="334"/>
      <c r="M98" s="336"/>
      <c r="N98" s="333"/>
    </row>
    <row r="99" spans="1:14" ht="16.5" hidden="1" customHeight="1">
      <c r="A99" s="305" t="s">
        <v>273</v>
      </c>
      <c r="B99" s="332" t="s">
        <v>192</v>
      </c>
      <c r="C99" s="333"/>
      <c r="D99" s="333"/>
      <c r="E99" s="333"/>
      <c r="F99" s="333"/>
      <c r="G99" s="333"/>
      <c r="H99" s="334"/>
      <c r="I99" s="335"/>
      <c r="J99" s="335"/>
      <c r="K99" s="334"/>
      <c r="L99" s="334"/>
      <c r="M99" s="336"/>
      <c r="N99" s="333"/>
    </row>
    <row r="100" spans="1:14" ht="16.5" hidden="1" customHeight="1">
      <c r="A100" s="305" t="s">
        <v>270</v>
      </c>
      <c r="B100" s="332" t="s">
        <v>192</v>
      </c>
      <c r="C100" s="333"/>
      <c r="D100" s="333"/>
      <c r="E100" s="333"/>
      <c r="F100" s="333"/>
      <c r="G100" s="333"/>
      <c r="H100" s="334"/>
      <c r="I100" s="335"/>
      <c r="J100" s="335"/>
      <c r="K100" s="334"/>
      <c r="L100" s="334"/>
      <c r="M100" s="336"/>
      <c r="N100" s="333"/>
    </row>
    <row r="101" spans="1:14" ht="16.5" hidden="1" customHeight="1">
      <c r="A101" s="305" t="s">
        <v>274</v>
      </c>
      <c r="B101" s="332" t="s">
        <v>192</v>
      </c>
      <c r="C101" s="333"/>
      <c r="D101" s="333"/>
      <c r="E101" s="333"/>
      <c r="F101" s="333"/>
      <c r="G101" s="333"/>
      <c r="H101" s="334">
        <v>0</v>
      </c>
      <c r="I101" s="335"/>
      <c r="J101" s="335"/>
      <c r="K101" s="334"/>
      <c r="L101" s="334"/>
      <c r="M101" s="336"/>
      <c r="N101" s="333"/>
    </row>
    <row r="102" spans="1:14" ht="16.5" hidden="1" customHeight="1">
      <c r="A102" s="305" t="s">
        <v>275</v>
      </c>
      <c r="B102" s="332" t="s">
        <v>192</v>
      </c>
      <c r="C102" s="333">
        <f>SUM(C103:C109)</f>
        <v>0</v>
      </c>
      <c r="D102" s="333"/>
      <c r="E102" s="333"/>
      <c r="F102" s="333">
        <f>SUM(F103:F109)</f>
        <v>0</v>
      </c>
      <c r="G102" s="333"/>
      <c r="H102" s="334">
        <v>0</v>
      </c>
      <c r="I102" s="335"/>
      <c r="J102" s="335"/>
      <c r="K102" s="334"/>
      <c r="L102" s="334"/>
      <c r="M102" s="336"/>
      <c r="N102" s="333"/>
    </row>
    <row r="103" spans="1:14" ht="16.5" hidden="1" customHeight="1">
      <c r="A103" s="305" t="s">
        <v>276</v>
      </c>
      <c r="B103" s="332" t="s">
        <v>192</v>
      </c>
      <c r="C103" s="333"/>
      <c r="D103" s="333"/>
      <c r="E103" s="333"/>
      <c r="F103" s="333"/>
      <c r="G103" s="333"/>
      <c r="H103" s="334">
        <v>0</v>
      </c>
      <c r="I103" s="335"/>
      <c r="J103" s="335"/>
      <c r="K103" s="334"/>
      <c r="L103" s="334"/>
      <c r="M103" s="336"/>
      <c r="N103" s="333"/>
    </row>
    <row r="104" spans="1:14" ht="16.5" hidden="1" customHeight="1">
      <c r="A104" s="305" t="s">
        <v>183</v>
      </c>
      <c r="B104" s="332" t="s">
        <v>192</v>
      </c>
      <c r="C104" s="333"/>
      <c r="D104" s="333"/>
      <c r="E104" s="333"/>
      <c r="F104" s="333"/>
      <c r="G104" s="333"/>
      <c r="H104" s="334"/>
      <c r="I104" s="335"/>
      <c r="J104" s="335"/>
      <c r="K104" s="334"/>
      <c r="L104" s="334"/>
      <c r="M104" s="336"/>
      <c r="N104" s="333"/>
    </row>
    <row r="105" spans="1:14" ht="16.5" hidden="1" customHeight="1">
      <c r="A105" s="305" t="s">
        <v>183</v>
      </c>
      <c r="B105" s="332" t="s">
        <v>192</v>
      </c>
      <c r="C105" s="333"/>
      <c r="D105" s="333"/>
      <c r="E105" s="333"/>
      <c r="F105" s="333"/>
      <c r="G105" s="333"/>
      <c r="H105" s="334"/>
      <c r="I105" s="335"/>
      <c r="J105" s="335"/>
      <c r="K105" s="334"/>
      <c r="L105" s="334"/>
      <c r="M105" s="336"/>
      <c r="N105" s="333"/>
    </row>
    <row r="106" spans="1:14" ht="16.5" hidden="1" customHeight="1">
      <c r="A106" s="305" t="s">
        <v>277</v>
      </c>
      <c r="B106" s="332" t="s">
        <v>192</v>
      </c>
      <c r="C106" s="333"/>
      <c r="D106" s="333"/>
      <c r="E106" s="333"/>
      <c r="F106" s="333"/>
      <c r="G106" s="333"/>
      <c r="H106" s="334"/>
      <c r="I106" s="335"/>
      <c r="J106" s="335"/>
      <c r="K106" s="334"/>
      <c r="L106" s="334"/>
      <c r="M106" s="336"/>
      <c r="N106" s="333"/>
    </row>
    <row r="107" spans="1:14" ht="16.5" hidden="1" customHeight="1">
      <c r="A107" s="305" t="s">
        <v>278</v>
      </c>
      <c r="B107" s="332" t="s">
        <v>192</v>
      </c>
      <c r="C107" s="333"/>
      <c r="D107" s="333"/>
      <c r="E107" s="333"/>
      <c r="F107" s="333"/>
      <c r="G107" s="333"/>
      <c r="H107" s="334">
        <v>0</v>
      </c>
      <c r="I107" s="335"/>
      <c r="J107" s="335"/>
      <c r="K107" s="334"/>
      <c r="L107" s="334"/>
      <c r="M107" s="336"/>
      <c r="N107" s="333"/>
    </row>
    <row r="108" spans="1:14" ht="16.5" hidden="1" customHeight="1">
      <c r="A108" s="305" t="s">
        <v>279</v>
      </c>
      <c r="B108" s="332" t="s">
        <v>192</v>
      </c>
      <c r="C108" s="333"/>
      <c r="D108" s="333"/>
      <c r="E108" s="333"/>
      <c r="F108" s="333"/>
      <c r="G108" s="333"/>
      <c r="H108" s="334"/>
      <c r="I108" s="335"/>
      <c r="J108" s="335"/>
      <c r="K108" s="334"/>
      <c r="L108" s="334"/>
      <c r="M108" s="336"/>
      <c r="N108" s="333"/>
    </row>
    <row r="109" spans="1:14" ht="16.5" hidden="1" customHeight="1">
      <c r="A109" s="305" t="s">
        <v>246</v>
      </c>
      <c r="B109" s="332"/>
      <c r="C109" s="333"/>
      <c r="D109" s="333"/>
      <c r="E109" s="333"/>
      <c r="F109" s="333"/>
      <c r="G109" s="333"/>
      <c r="H109" s="334"/>
      <c r="I109" s="335"/>
      <c r="J109" s="335"/>
      <c r="K109" s="334"/>
      <c r="L109" s="334"/>
      <c r="M109" s="336"/>
      <c r="N109" s="333"/>
    </row>
    <row r="110" spans="1:14" ht="16.5" hidden="1" customHeight="1">
      <c r="A110" s="305"/>
      <c r="B110" s="332"/>
      <c r="C110" s="333"/>
      <c r="D110" s="333"/>
      <c r="E110" s="333"/>
      <c r="F110" s="333"/>
      <c r="G110" s="333"/>
      <c r="H110" s="334"/>
      <c r="I110" s="335"/>
      <c r="J110" s="335"/>
      <c r="K110" s="334"/>
      <c r="L110" s="334"/>
      <c r="M110" s="336"/>
      <c r="N110" s="333"/>
    </row>
    <row r="111" spans="1:14" ht="33" hidden="1" customHeight="1">
      <c r="A111" s="309" t="s">
        <v>280</v>
      </c>
      <c r="B111" s="352" t="s">
        <v>281</v>
      </c>
      <c r="C111" s="333"/>
      <c r="D111" s="333"/>
      <c r="E111" s="333"/>
      <c r="F111" s="333"/>
      <c r="G111" s="333"/>
      <c r="H111" s="334"/>
      <c r="I111" s="335"/>
      <c r="J111" s="335"/>
      <c r="K111" s="334"/>
      <c r="L111" s="334"/>
      <c r="M111" s="336"/>
      <c r="N111" s="333"/>
    </row>
    <row r="112" spans="1:14" ht="16.5" hidden="1" customHeight="1">
      <c r="A112" s="305" t="s">
        <v>282</v>
      </c>
      <c r="B112" s="332" t="s">
        <v>117</v>
      </c>
      <c r="C112" s="333"/>
      <c r="D112" s="333"/>
      <c r="E112" s="333"/>
      <c r="F112" s="333"/>
      <c r="G112" s="333"/>
      <c r="H112" s="334"/>
      <c r="I112" s="335"/>
      <c r="J112" s="335"/>
      <c r="K112" s="334"/>
      <c r="L112" s="334"/>
      <c r="M112" s="336"/>
      <c r="N112" s="333"/>
    </row>
    <row r="113" spans="1:14" ht="16.5" hidden="1" customHeight="1">
      <c r="A113" s="305" t="s">
        <v>283</v>
      </c>
      <c r="B113" s="332" t="s">
        <v>122</v>
      </c>
      <c r="C113" s="333"/>
      <c r="D113" s="333"/>
      <c r="E113" s="333"/>
      <c r="F113" s="333"/>
      <c r="G113" s="333"/>
      <c r="H113" s="334"/>
      <c r="I113" s="335"/>
      <c r="J113" s="335"/>
      <c r="K113" s="334"/>
      <c r="L113" s="334"/>
      <c r="M113" s="336"/>
      <c r="N113" s="333"/>
    </row>
    <row r="114" spans="1:14" ht="16.5" hidden="1" customHeight="1">
      <c r="A114" s="305" t="s">
        <v>284</v>
      </c>
      <c r="B114" s="332" t="s">
        <v>122</v>
      </c>
      <c r="C114" s="333"/>
      <c r="D114" s="333"/>
      <c r="E114" s="333"/>
      <c r="F114" s="333"/>
      <c r="G114" s="333"/>
      <c r="H114" s="334"/>
      <c r="I114" s="335"/>
      <c r="J114" s="335"/>
      <c r="K114" s="334"/>
      <c r="L114" s="334"/>
      <c r="M114" s="336"/>
      <c r="N114" s="333"/>
    </row>
    <row r="115" spans="1:14" ht="16.5" hidden="1" customHeight="1">
      <c r="A115" s="305" t="s">
        <v>285</v>
      </c>
      <c r="B115" s="332" t="s">
        <v>122</v>
      </c>
      <c r="C115" s="333"/>
      <c r="D115" s="333"/>
      <c r="E115" s="333"/>
      <c r="F115" s="333"/>
      <c r="G115" s="333"/>
      <c r="H115" s="334"/>
      <c r="I115" s="335"/>
      <c r="J115" s="335"/>
      <c r="K115" s="334"/>
      <c r="L115" s="334"/>
      <c r="M115" s="336"/>
      <c r="N115" s="333"/>
    </row>
    <row r="116" spans="1:14" ht="16.5" hidden="1" customHeight="1">
      <c r="A116" s="305" t="s">
        <v>286</v>
      </c>
      <c r="B116" s="332" t="s">
        <v>122</v>
      </c>
      <c r="C116" s="333"/>
      <c r="D116" s="333"/>
      <c r="E116" s="333"/>
      <c r="F116" s="333"/>
      <c r="G116" s="333"/>
      <c r="H116" s="334"/>
      <c r="I116" s="335"/>
      <c r="J116" s="335"/>
      <c r="K116" s="334"/>
      <c r="L116" s="334"/>
      <c r="M116" s="336"/>
      <c r="N116" s="333"/>
    </row>
    <row r="117" spans="1:14" ht="16.5" hidden="1" customHeight="1">
      <c r="A117" s="145" t="s">
        <v>287</v>
      </c>
      <c r="B117" s="327"/>
      <c r="C117" s="328"/>
      <c r="D117" s="328"/>
      <c r="E117" s="328"/>
      <c r="F117" s="328"/>
      <c r="G117" s="328"/>
      <c r="H117" s="329"/>
      <c r="I117" s="330"/>
      <c r="J117" s="330"/>
      <c r="K117" s="329"/>
      <c r="L117" s="329"/>
      <c r="M117" s="331"/>
      <c r="N117" s="328"/>
    </row>
    <row r="118" spans="1:14" ht="49.5" hidden="1" customHeight="1">
      <c r="A118" s="310" t="s">
        <v>288</v>
      </c>
      <c r="B118" s="332" t="s">
        <v>95</v>
      </c>
      <c r="C118" s="333"/>
      <c r="D118" s="333"/>
      <c r="E118" s="333"/>
      <c r="F118" s="333"/>
      <c r="G118" s="333"/>
      <c r="H118" s="334"/>
      <c r="I118" s="335"/>
      <c r="J118" s="335"/>
      <c r="K118" s="334"/>
      <c r="L118" s="334"/>
      <c r="M118" s="336"/>
      <c r="N118" s="333"/>
    </row>
    <row r="119" spans="1:14" ht="16.5" hidden="1" customHeight="1">
      <c r="A119" s="305"/>
      <c r="B119" s="332"/>
      <c r="C119" s="333"/>
      <c r="D119" s="333"/>
      <c r="E119" s="333"/>
      <c r="F119" s="333"/>
      <c r="G119" s="333"/>
      <c r="H119" s="334"/>
      <c r="I119" s="335"/>
      <c r="J119" s="335"/>
      <c r="K119" s="334"/>
      <c r="L119" s="334"/>
      <c r="M119" s="336"/>
      <c r="N119" s="333"/>
    </row>
    <row r="120" spans="1:14" ht="25.5" customHeight="1">
      <c r="A120" s="145" t="s">
        <v>289</v>
      </c>
      <c r="B120" s="327"/>
      <c r="C120" s="532">
        <f>C122</f>
        <v>38</v>
      </c>
      <c r="D120" s="532">
        <f>D122</f>
        <v>36</v>
      </c>
      <c r="E120" s="328">
        <f>D120/C120*100</f>
        <v>94.73684210526315</v>
      </c>
      <c r="F120" s="328">
        <f>F121</f>
        <v>100000</v>
      </c>
      <c r="G120" s="328">
        <f>G121</f>
        <v>0</v>
      </c>
      <c r="H120" s="330">
        <f>H122</f>
        <v>100000</v>
      </c>
      <c r="I120" s="330">
        <f>I122</f>
        <v>99999.994000000006</v>
      </c>
      <c r="J120" s="236">
        <f>H120-I120</f>
        <v>5.9999999939464033E-3</v>
      </c>
      <c r="K120" s="329">
        <f>I120/H120*100</f>
        <v>99.999994000000001</v>
      </c>
      <c r="L120" s="330">
        <f>L122</f>
        <v>77138.13</v>
      </c>
      <c r="M120" s="363">
        <f>SUM(L120/I120)*100</f>
        <v>77.138134628288086</v>
      </c>
      <c r="N120" s="328"/>
    </row>
    <row r="121" spans="1:14" ht="16.5" hidden="1" customHeight="1">
      <c r="A121" s="304" t="s">
        <v>290</v>
      </c>
      <c r="B121" s="304"/>
      <c r="C121" s="313">
        <f>C171</f>
        <v>0</v>
      </c>
      <c r="D121" s="313"/>
      <c r="E121" s="313"/>
      <c r="F121" s="313">
        <f>+F122</f>
        <v>100000</v>
      </c>
      <c r="G121" s="313">
        <f>+G122</f>
        <v>0</v>
      </c>
      <c r="H121" s="314">
        <v>100000</v>
      </c>
      <c r="I121" s="315"/>
      <c r="J121" s="315">
        <f>H121-I121</f>
        <v>100000</v>
      </c>
      <c r="K121" s="314"/>
      <c r="L121" s="314"/>
      <c r="M121" s="316"/>
      <c r="N121" s="313"/>
    </row>
    <row r="122" spans="1:14" hidden="1">
      <c r="A122" s="304" t="s">
        <v>214</v>
      </c>
      <c r="B122" s="304"/>
      <c r="C122" s="315">
        <f t="shared" ref="C122:D122" si="2">C124+C172</f>
        <v>38</v>
      </c>
      <c r="D122" s="315">
        <f t="shared" si="2"/>
        <v>36</v>
      </c>
      <c r="E122" s="313"/>
      <c r="F122" s="313">
        <f>F123+F124+F172</f>
        <v>100000</v>
      </c>
      <c r="G122" s="313">
        <f>G124+G172</f>
        <v>0</v>
      </c>
      <c r="H122" s="314">
        <f>H124+H172</f>
        <v>100000</v>
      </c>
      <c r="I122" s="315">
        <f>I124+I172</f>
        <v>99999.994000000006</v>
      </c>
      <c r="J122" s="315">
        <f>H122-I122</f>
        <v>5.9999999939464033E-3</v>
      </c>
      <c r="K122" s="314">
        <f>I122/H122*100</f>
        <v>99.999994000000001</v>
      </c>
      <c r="L122" s="315">
        <f>L124+L172</f>
        <v>77138.13</v>
      </c>
      <c r="M122" s="368">
        <f>SUM(L122/I122)*100</f>
        <v>77.138134628288086</v>
      </c>
      <c r="N122" s="313"/>
    </row>
    <row r="123" spans="1:14" s="146" customFormat="1" ht="16.5" hidden="1" customHeight="1">
      <c r="A123" s="353" t="s">
        <v>291</v>
      </c>
      <c r="B123" s="353" t="s">
        <v>95</v>
      </c>
      <c r="C123" s="354"/>
      <c r="D123" s="354"/>
      <c r="E123" s="354"/>
      <c r="F123" s="354"/>
      <c r="G123" s="354"/>
      <c r="H123" s="355">
        <v>0</v>
      </c>
      <c r="I123" s="356"/>
      <c r="J123" s="357"/>
      <c r="K123" s="355"/>
      <c r="L123" s="355"/>
      <c r="M123" s="358"/>
      <c r="N123" s="354"/>
    </row>
    <row r="124" spans="1:14" s="146" customFormat="1" ht="20.25" customHeight="1">
      <c r="A124" s="359" t="s">
        <v>292</v>
      </c>
      <c r="B124" s="360" t="s">
        <v>95</v>
      </c>
      <c r="C124" s="361">
        <f>SUM(C125+C132+C137+C143)</f>
        <v>25</v>
      </c>
      <c r="D124" s="361">
        <f>SUM(D125+D132+D137+D143)</f>
        <v>24</v>
      </c>
      <c r="E124" s="361">
        <f>D124/C124*100</f>
        <v>96</v>
      </c>
      <c r="F124" s="361">
        <f>SUM(F125+F132+F137+F143)</f>
        <v>61750</v>
      </c>
      <c r="G124" s="361"/>
      <c r="H124" s="330">
        <f>SUM(H125+H132+H137+H143)</f>
        <v>61750</v>
      </c>
      <c r="I124" s="330">
        <f>SUM(I125+I132+I137+I143)</f>
        <v>64306.781000000003</v>
      </c>
      <c r="J124" s="330">
        <f>H124-I124</f>
        <v>-2556.7810000000027</v>
      </c>
      <c r="K124" s="329">
        <f>I124/H124*100</f>
        <v>104.14053603238867</v>
      </c>
      <c r="L124" s="330">
        <f>SUM(L125+L132+L137+L143)</f>
        <v>48741.721000000005</v>
      </c>
      <c r="M124" s="363">
        <f>SUM(L124/I124)*100</f>
        <v>75.795616328548618</v>
      </c>
      <c r="N124" s="361"/>
    </row>
    <row r="125" spans="1:14" s="146" customFormat="1" ht="21" customHeight="1">
      <c r="A125" s="364" t="s">
        <v>99</v>
      </c>
      <c r="B125" s="365"/>
      <c r="C125" s="366">
        <f>SUM(C126:C131)</f>
        <v>3</v>
      </c>
      <c r="D125" s="366">
        <f>SUM(D126:D131)</f>
        <v>3</v>
      </c>
      <c r="E125" s="366">
        <f>D125/C125*100</f>
        <v>100</v>
      </c>
      <c r="F125" s="366">
        <f>SUM(F126:F131)</f>
        <v>7000</v>
      </c>
      <c r="G125" s="366"/>
      <c r="H125" s="367">
        <f>H127+H129+H131</f>
        <v>7000</v>
      </c>
      <c r="I125" s="367">
        <f>I127+I129+I131</f>
        <v>8606.8680000000004</v>
      </c>
      <c r="J125" s="315">
        <f>H125-I125</f>
        <v>-1606.8680000000004</v>
      </c>
      <c r="K125" s="314">
        <f>I125/H125*100</f>
        <v>122.95525714285715</v>
      </c>
      <c r="L125" s="315">
        <f>SUM(L127+L131)</f>
        <v>6309.4880000000003</v>
      </c>
      <c r="M125" s="368">
        <f>SUM(L125/I125)*100</f>
        <v>73.30759574795384</v>
      </c>
      <c r="N125" s="369"/>
    </row>
    <row r="126" spans="1:14" s="146" customFormat="1" ht="25.5" customHeight="1">
      <c r="A126" s="370" t="s">
        <v>293</v>
      </c>
      <c r="B126" s="371"/>
      <c r="C126" s="372"/>
      <c r="D126" s="372"/>
      <c r="E126" s="372"/>
      <c r="F126" s="372"/>
      <c r="G126" s="372"/>
      <c r="H126" s="373"/>
      <c r="I126" s="335"/>
      <c r="J126" s="374"/>
      <c r="K126" s="373"/>
      <c r="L126" s="373"/>
      <c r="M126" s="375"/>
      <c r="N126" s="376"/>
    </row>
    <row r="127" spans="1:14" s="146" customFormat="1" ht="28.15" customHeight="1">
      <c r="A127" s="635" t="s">
        <v>294</v>
      </c>
      <c r="B127" s="311" t="s">
        <v>95</v>
      </c>
      <c r="C127" s="377">
        <v>1</v>
      </c>
      <c r="D127" s="377">
        <v>1</v>
      </c>
      <c r="E127" s="377">
        <f>D18/C18*100</f>
        <v>100</v>
      </c>
      <c r="F127" s="377">
        <v>1000</v>
      </c>
      <c r="G127" s="377"/>
      <c r="H127" s="378">
        <v>1000</v>
      </c>
      <c r="I127" s="320">
        <v>967.09799999999996</v>
      </c>
      <c r="J127" s="320">
        <f>H127-I127</f>
        <v>32.902000000000044</v>
      </c>
      <c r="K127" s="319">
        <f>I127/H127*100</f>
        <v>96.709799999999987</v>
      </c>
      <c r="L127" s="320">
        <v>967.09799999999996</v>
      </c>
      <c r="M127" s="557">
        <f>SUM(L127/I127)*100</f>
        <v>100</v>
      </c>
      <c r="N127" s="376" t="s">
        <v>501</v>
      </c>
    </row>
    <row r="128" spans="1:14" s="146" customFormat="1" ht="30" customHeight="1">
      <c r="A128" s="429" t="s">
        <v>494</v>
      </c>
      <c r="B128" s="311"/>
      <c r="C128" s="377"/>
      <c r="D128" s="377"/>
      <c r="E128" s="377"/>
      <c r="F128" s="377"/>
      <c r="G128" s="377"/>
      <c r="H128" s="381"/>
      <c r="I128" s="320"/>
      <c r="J128" s="320"/>
      <c r="K128" s="320"/>
      <c r="L128" s="381"/>
      <c r="M128" s="557"/>
      <c r="N128" s="376"/>
    </row>
    <row r="129" spans="1:15" s="146" customFormat="1" ht="52.5" customHeight="1">
      <c r="A129" s="636" t="s">
        <v>495</v>
      </c>
      <c r="B129" s="311" t="s">
        <v>95</v>
      </c>
      <c r="C129" s="377">
        <v>1</v>
      </c>
      <c r="D129" s="377">
        <v>1</v>
      </c>
      <c r="E129" s="377">
        <v>100</v>
      </c>
      <c r="F129" s="377"/>
      <c r="G129" s="377"/>
      <c r="H129" s="381"/>
      <c r="I129" s="320">
        <v>2297.38</v>
      </c>
      <c r="J129" s="320">
        <v>0</v>
      </c>
      <c r="K129" s="320">
        <v>0</v>
      </c>
      <c r="L129" s="381">
        <v>2297.38</v>
      </c>
      <c r="M129" s="557">
        <f>SUM(L129/I129)*100</f>
        <v>100</v>
      </c>
      <c r="N129" s="376" t="s">
        <v>536</v>
      </c>
    </row>
    <row r="130" spans="1:15" s="146" customFormat="1" ht="25.5" customHeight="1">
      <c r="A130" s="429" t="s">
        <v>295</v>
      </c>
      <c r="B130" s="311"/>
      <c r="C130" s="377"/>
      <c r="D130" s="377"/>
      <c r="E130" s="377"/>
      <c r="F130" s="377"/>
      <c r="G130" s="377"/>
      <c r="H130" s="378"/>
      <c r="I130" s="320"/>
      <c r="J130" s="381"/>
      <c r="K130" s="378"/>
      <c r="L130" s="378"/>
      <c r="M130" s="379"/>
      <c r="N130" s="376"/>
    </row>
    <row r="131" spans="1:15" s="146" customFormat="1" ht="24" customHeight="1">
      <c r="A131" s="637" t="s">
        <v>296</v>
      </c>
      <c r="B131" s="311" t="s">
        <v>95</v>
      </c>
      <c r="C131" s="377">
        <v>1</v>
      </c>
      <c r="D131" s="377">
        <v>1</v>
      </c>
      <c r="E131" s="377">
        <v>100</v>
      </c>
      <c r="F131" s="377">
        <v>6000</v>
      </c>
      <c r="G131" s="377"/>
      <c r="H131" s="378">
        <v>6000</v>
      </c>
      <c r="I131" s="320">
        <v>5342.39</v>
      </c>
      <c r="J131" s="320">
        <f>H131-I131</f>
        <v>657.60999999999967</v>
      </c>
      <c r="K131" s="319">
        <f>I131/H131*100</f>
        <v>89.039833333333334</v>
      </c>
      <c r="L131" s="320">
        <v>5342.39</v>
      </c>
      <c r="M131" s="557">
        <f>SUM(L131/I131)*100</f>
        <v>100</v>
      </c>
      <c r="N131" s="376" t="s">
        <v>78</v>
      </c>
    </row>
    <row r="132" spans="1:15" s="146" customFormat="1" ht="27.75" customHeight="1">
      <c r="A132" s="382" t="s">
        <v>98</v>
      </c>
      <c r="B132" s="383"/>
      <c r="C132" s="366">
        <f>SUM(C133:C136)</f>
        <v>2</v>
      </c>
      <c r="D132" s="366">
        <f>SUM(D133:D136)</f>
        <v>2</v>
      </c>
      <c r="E132" s="366">
        <f>D132/C132*100</f>
        <v>100</v>
      </c>
      <c r="F132" s="366">
        <f>SUM(F133:F136)</f>
        <v>3800</v>
      </c>
      <c r="G132" s="366"/>
      <c r="H132" s="367">
        <f>SUM(H134+H136)</f>
        <v>3800</v>
      </c>
      <c r="I132" s="315">
        <f>SUM(I134+I136)</f>
        <v>3686.48</v>
      </c>
      <c r="J132" s="315">
        <f>H132-I132</f>
        <v>113.51999999999998</v>
      </c>
      <c r="K132" s="314">
        <f>I132/H132*100</f>
        <v>97.012631578947378</v>
      </c>
      <c r="L132" s="315">
        <f>SUM(L134+L136)</f>
        <v>3686.48</v>
      </c>
      <c r="M132" s="368">
        <f>SUM(L132/I132)*100</f>
        <v>100</v>
      </c>
      <c r="N132" s="376"/>
    </row>
    <row r="133" spans="1:15" s="146" customFormat="1" ht="27.75" customHeight="1">
      <c r="A133" s="384" t="s">
        <v>297</v>
      </c>
      <c r="B133" s="311"/>
      <c r="C133" s="377"/>
      <c r="D133" s="377"/>
      <c r="E133" s="377"/>
      <c r="F133" s="377"/>
      <c r="G133" s="377"/>
      <c r="H133" s="378"/>
      <c r="I133" s="320"/>
      <c r="J133" s="381"/>
      <c r="K133" s="378"/>
      <c r="L133" s="378"/>
      <c r="M133" s="379"/>
      <c r="N133" s="376"/>
    </row>
    <row r="134" spans="1:15" s="146" customFormat="1" ht="26.25" customHeight="1">
      <c r="A134" s="638" t="s">
        <v>298</v>
      </c>
      <c r="B134" s="311" t="s">
        <v>95</v>
      </c>
      <c r="C134" s="377">
        <v>1</v>
      </c>
      <c r="D134" s="377">
        <v>1</v>
      </c>
      <c r="E134" s="377">
        <f>D18/C18*100</f>
        <v>100</v>
      </c>
      <c r="F134" s="377">
        <v>1800</v>
      </c>
      <c r="G134" s="377"/>
      <c r="H134" s="381">
        <v>1800</v>
      </c>
      <c r="I134" s="320">
        <v>1750.46</v>
      </c>
      <c r="J134" s="320">
        <f>H134-I134</f>
        <v>49.539999999999964</v>
      </c>
      <c r="K134" s="320">
        <f>I134/H134*100</f>
        <v>97.24777777777777</v>
      </c>
      <c r="L134" s="381">
        <v>1750.46</v>
      </c>
      <c r="M134" s="379">
        <f>SUM(L134/I134)*100</f>
        <v>100</v>
      </c>
      <c r="N134" s="376" t="s">
        <v>78</v>
      </c>
    </row>
    <row r="135" spans="1:15" s="146" customFormat="1" ht="26.25" customHeight="1">
      <c r="A135" s="462" t="s">
        <v>299</v>
      </c>
      <c r="B135" s="311"/>
      <c r="C135" s="377"/>
      <c r="D135" s="377"/>
      <c r="E135" s="377"/>
      <c r="F135" s="377"/>
      <c r="G135" s="377"/>
      <c r="H135" s="381"/>
      <c r="I135" s="320"/>
      <c r="J135" s="381"/>
      <c r="K135" s="381"/>
      <c r="L135" s="381"/>
      <c r="M135" s="379"/>
      <c r="N135" s="376"/>
    </row>
    <row r="136" spans="1:15" s="146" customFormat="1" ht="29.45" customHeight="1">
      <c r="A136" s="635" t="s">
        <v>300</v>
      </c>
      <c r="B136" s="311" t="s">
        <v>95</v>
      </c>
      <c r="C136" s="377">
        <v>1</v>
      </c>
      <c r="D136" s="377">
        <v>1</v>
      </c>
      <c r="E136" s="377">
        <f>D18/C18*100</f>
        <v>100</v>
      </c>
      <c r="F136" s="377">
        <v>2000</v>
      </c>
      <c r="G136" s="377"/>
      <c r="H136" s="381">
        <v>2000</v>
      </c>
      <c r="I136" s="320">
        <v>1936.02</v>
      </c>
      <c r="J136" s="320">
        <f>H136-I136</f>
        <v>63.980000000000018</v>
      </c>
      <c r="K136" s="320">
        <f>I136/H136*100</f>
        <v>96.801000000000002</v>
      </c>
      <c r="L136" s="381">
        <v>1936.02</v>
      </c>
      <c r="M136" s="379">
        <f>SUM(L136/I136)*100</f>
        <v>100</v>
      </c>
      <c r="N136" s="376" t="s">
        <v>501</v>
      </c>
      <c r="O136" s="559"/>
    </row>
    <row r="137" spans="1:15" s="146" customFormat="1" ht="25.5" customHeight="1">
      <c r="A137" s="558" t="s">
        <v>97</v>
      </c>
      <c r="B137" s="383"/>
      <c r="C137" s="366">
        <f>SUM(C138:C142)</f>
        <v>3</v>
      </c>
      <c r="D137" s="366">
        <f>SUM(D138:D142)</f>
        <v>3</v>
      </c>
      <c r="E137" s="366">
        <f>D137/C137*100</f>
        <v>100</v>
      </c>
      <c r="F137" s="366">
        <f>SUM(F138:F142)</f>
        <v>8400</v>
      </c>
      <c r="G137" s="366"/>
      <c r="H137" s="367">
        <f>SUM(H139+H141+H142)</f>
        <v>8400</v>
      </c>
      <c r="I137" s="315">
        <f>SUM(I139+I141+I142)</f>
        <v>8272.473</v>
      </c>
      <c r="J137" s="315">
        <f>H137-I137</f>
        <v>127.52700000000004</v>
      </c>
      <c r="K137" s="315">
        <f>I137/H137*100</f>
        <v>98.481821428571422</v>
      </c>
      <c r="L137" s="315">
        <f>SUM(L139+L141+L142)</f>
        <v>8272.4599999999991</v>
      </c>
      <c r="M137" s="368">
        <f>SUM(L137/I137)*100</f>
        <v>99.99984285231271</v>
      </c>
      <c r="N137" s="376"/>
    </row>
    <row r="138" spans="1:15" s="146" customFormat="1" ht="25.5" customHeight="1">
      <c r="A138" s="380" t="s">
        <v>301</v>
      </c>
      <c r="B138" s="311"/>
      <c r="C138" s="377"/>
      <c r="D138" s="377"/>
      <c r="E138" s="377"/>
      <c r="F138" s="377"/>
      <c r="G138" s="377"/>
      <c r="H138" s="378"/>
      <c r="I138" s="320"/>
      <c r="J138" s="381"/>
      <c r="K138" s="378"/>
      <c r="L138" s="378"/>
      <c r="M138" s="379"/>
      <c r="N138" s="376"/>
    </row>
    <row r="139" spans="1:15" s="146" customFormat="1" ht="24.75" customHeight="1">
      <c r="A139" s="637" t="s">
        <v>459</v>
      </c>
      <c r="B139" s="311" t="s">
        <v>95</v>
      </c>
      <c r="C139" s="377">
        <v>1</v>
      </c>
      <c r="D139" s="377">
        <v>1</v>
      </c>
      <c r="E139" s="377">
        <f>D18/C18*100</f>
        <v>100</v>
      </c>
      <c r="F139" s="377">
        <v>2500</v>
      </c>
      <c r="G139" s="377"/>
      <c r="H139" s="378">
        <v>2500</v>
      </c>
      <c r="I139" s="320">
        <v>2486.913</v>
      </c>
      <c r="J139" s="320">
        <f>H139-I139</f>
        <v>13.086999999999989</v>
      </c>
      <c r="K139" s="319">
        <f>I139/H139*100</f>
        <v>99.476520000000008</v>
      </c>
      <c r="L139" s="378">
        <v>2486.91</v>
      </c>
      <c r="M139" s="379">
        <f>SUM(L139/I139)*100</f>
        <v>99.999879368518322</v>
      </c>
      <c r="N139" s="376" t="s">
        <v>78</v>
      </c>
    </row>
    <row r="140" spans="1:15" s="146" customFormat="1" ht="24.75" customHeight="1">
      <c r="A140" s="555" t="s">
        <v>302</v>
      </c>
      <c r="B140" s="311"/>
      <c r="C140" s="377"/>
      <c r="D140" s="377"/>
      <c r="E140" s="377"/>
      <c r="F140" s="377"/>
      <c r="G140" s="377"/>
      <c r="H140" s="378"/>
      <c r="I140" s="320"/>
      <c r="J140" s="381"/>
      <c r="K140" s="378"/>
      <c r="L140" s="378"/>
      <c r="M140" s="379"/>
      <c r="N140" s="376"/>
    </row>
    <row r="141" spans="1:15" s="146" customFormat="1" ht="27" customHeight="1">
      <c r="A141" s="635" t="s">
        <v>303</v>
      </c>
      <c r="B141" s="311" t="s">
        <v>95</v>
      </c>
      <c r="C141" s="377">
        <v>1</v>
      </c>
      <c r="D141" s="377">
        <v>1</v>
      </c>
      <c r="E141" s="377">
        <f>C141/D141*100</f>
        <v>100</v>
      </c>
      <c r="F141" s="377">
        <v>2800</v>
      </c>
      <c r="G141" s="377"/>
      <c r="H141" s="378">
        <v>2800</v>
      </c>
      <c r="I141" s="320">
        <v>2700</v>
      </c>
      <c r="J141" s="320">
        <f>H141-I141</f>
        <v>100</v>
      </c>
      <c r="K141" s="319">
        <f>I141/H141*100</f>
        <v>96.428571428571431</v>
      </c>
      <c r="L141" s="378">
        <v>2700</v>
      </c>
      <c r="M141" s="321">
        <f>SUM(L141/I141)*100</f>
        <v>100</v>
      </c>
      <c r="N141" s="376" t="s">
        <v>501</v>
      </c>
    </row>
    <row r="142" spans="1:15" s="146" customFormat="1" ht="37.9" customHeight="1">
      <c r="A142" s="637" t="s">
        <v>304</v>
      </c>
      <c r="B142" s="311" t="s">
        <v>95</v>
      </c>
      <c r="C142" s="377">
        <v>1</v>
      </c>
      <c r="D142" s="377">
        <v>1</v>
      </c>
      <c r="E142" s="377">
        <f>D18/C18*100</f>
        <v>100</v>
      </c>
      <c r="F142" s="377">
        <v>3100</v>
      </c>
      <c r="G142" s="377"/>
      <c r="H142" s="378">
        <v>3100</v>
      </c>
      <c r="I142" s="320">
        <v>3085.56</v>
      </c>
      <c r="J142" s="320">
        <f>H142-I142</f>
        <v>14.440000000000055</v>
      </c>
      <c r="K142" s="319">
        <f>I142/H142*100</f>
        <v>99.534193548387094</v>
      </c>
      <c r="L142" s="378">
        <v>3085.55</v>
      </c>
      <c r="M142" s="379">
        <f>SUM(L142/I142)*100</f>
        <v>99.999675909721418</v>
      </c>
      <c r="N142" s="376" t="s">
        <v>501</v>
      </c>
    </row>
    <row r="143" spans="1:15" s="146" customFormat="1" ht="24" customHeight="1">
      <c r="A143" s="382" t="s">
        <v>96</v>
      </c>
      <c r="B143" s="383"/>
      <c r="C143" s="366">
        <f>SUM(C144:C171)</f>
        <v>17</v>
      </c>
      <c r="D143" s="366">
        <f>SUM(D144:D171)</f>
        <v>16</v>
      </c>
      <c r="E143" s="366">
        <f>D143/C143*100</f>
        <v>94.117647058823522</v>
      </c>
      <c r="F143" s="366">
        <f>SUM(F144:F171)</f>
        <v>42550</v>
      </c>
      <c r="G143" s="366"/>
      <c r="H143" s="367">
        <f>H145+H146+H148+H150+H152+H153+H154+H156+H160+H161+H163+H165+H166+H168+H169+H170+H158</f>
        <v>42550</v>
      </c>
      <c r="I143" s="315">
        <f>SUM(I145+I146+I148+I150+I152+I153+I154+I156+I160+I161+I163+I165+I166+I168+I169+I170+I158)</f>
        <v>43740.959999999999</v>
      </c>
      <c r="J143" s="315">
        <f>H143-I143</f>
        <v>-1190.9599999999991</v>
      </c>
      <c r="K143" s="314">
        <f>I143/H143*100</f>
        <v>102.79896592244417</v>
      </c>
      <c r="L143" s="315">
        <f>SUM(L145+L146+L148+L150+L152+L153+L154+L156+L160+L161+L163+L165+L166+L168+L169+L170)</f>
        <v>30473.293000000001</v>
      </c>
      <c r="M143" s="368">
        <f>SUM(L143/I143)*100</f>
        <v>69.667636467055132</v>
      </c>
      <c r="N143" s="376"/>
    </row>
    <row r="144" spans="1:15" s="146" customFormat="1" ht="24" customHeight="1">
      <c r="A144" s="384" t="s">
        <v>305</v>
      </c>
      <c r="B144" s="311"/>
      <c r="C144" s="377"/>
      <c r="D144" s="377"/>
      <c r="E144" s="377"/>
      <c r="F144" s="377"/>
      <c r="G144" s="377"/>
      <c r="H144" s="378"/>
      <c r="I144" s="320"/>
      <c r="J144" s="381"/>
      <c r="K144" s="378"/>
      <c r="L144" s="378"/>
      <c r="M144" s="379"/>
      <c r="N144" s="376"/>
    </row>
    <row r="145" spans="1:14" s="146" customFormat="1" ht="57" customHeight="1">
      <c r="A145" s="635" t="s">
        <v>306</v>
      </c>
      <c r="B145" s="311" t="s">
        <v>95</v>
      </c>
      <c r="C145" s="377">
        <v>1</v>
      </c>
      <c r="D145" s="377">
        <v>1</v>
      </c>
      <c r="E145" s="377">
        <v>100</v>
      </c>
      <c r="F145" s="377">
        <v>5150</v>
      </c>
      <c r="G145" s="377"/>
      <c r="H145" s="378">
        <v>5150</v>
      </c>
      <c r="I145" s="320">
        <v>4985.0659999999998</v>
      </c>
      <c r="J145" s="320">
        <f>H145-I145</f>
        <v>164.9340000000002</v>
      </c>
      <c r="K145" s="319">
        <f>I145/H145*100</f>
        <v>96.797398058252426</v>
      </c>
      <c r="L145" s="378">
        <v>3767.21</v>
      </c>
      <c r="M145" s="379">
        <f>SUM(L145/I145)*100</f>
        <v>75.56991221380018</v>
      </c>
      <c r="N145" s="428" t="s">
        <v>550</v>
      </c>
    </row>
    <row r="146" spans="1:14" s="146" customFormat="1" ht="34.15" customHeight="1">
      <c r="A146" s="635" t="s">
        <v>307</v>
      </c>
      <c r="B146" s="311" t="s">
        <v>95</v>
      </c>
      <c r="C146" s="377">
        <v>1</v>
      </c>
      <c r="D146" s="377">
        <v>1</v>
      </c>
      <c r="E146" s="377">
        <f>D18/C18*100</f>
        <v>100</v>
      </c>
      <c r="F146" s="377">
        <v>1200</v>
      </c>
      <c r="G146" s="377"/>
      <c r="H146" s="381">
        <v>1200</v>
      </c>
      <c r="I146" s="320">
        <v>1135.992</v>
      </c>
      <c r="J146" s="320">
        <f>H146-I146</f>
        <v>64.008000000000038</v>
      </c>
      <c r="K146" s="320">
        <f>I146/H146*100</f>
        <v>94.665999999999997</v>
      </c>
      <c r="L146" s="381">
        <v>1135.99</v>
      </c>
      <c r="M146" s="381">
        <f>SUM(L146/I146)*100</f>
        <v>99.99982394242214</v>
      </c>
      <c r="N146" s="428" t="s">
        <v>501</v>
      </c>
    </row>
    <row r="147" spans="1:14" s="146" customFormat="1" ht="20.25" customHeight="1">
      <c r="A147" s="429" t="s">
        <v>308</v>
      </c>
      <c r="B147" s="311"/>
      <c r="C147" s="377"/>
      <c r="D147" s="377"/>
      <c r="E147" s="377"/>
      <c r="F147" s="377"/>
      <c r="G147" s="377"/>
      <c r="H147" s="378"/>
      <c r="I147" s="320"/>
      <c r="J147" s="381"/>
      <c r="K147" s="378"/>
      <c r="L147" s="378"/>
      <c r="M147" s="379"/>
      <c r="N147" s="376"/>
    </row>
    <row r="148" spans="1:14" s="146" customFormat="1" ht="30.6" customHeight="1">
      <c r="A148" s="388" t="s">
        <v>309</v>
      </c>
      <c r="B148" s="311" t="s">
        <v>95</v>
      </c>
      <c r="C148" s="377">
        <v>1</v>
      </c>
      <c r="D148" s="377">
        <v>1</v>
      </c>
      <c r="E148" s="377">
        <v>100</v>
      </c>
      <c r="F148" s="377">
        <v>3000</v>
      </c>
      <c r="G148" s="377"/>
      <c r="H148" s="378">
        <v>3000</v>
      </c>
      <c r="I148" s="320">
        <v>2849.9720000000002</v>
      </c>
      <c r="J148" s="320">
        <f>H148-I148</f>
        <v>150.02799999999979</v>
      </c>
      <c r="K148" s="319">
        <f>I148/H148*100</f>
        <v>94.999066666666678</v>
      </c>
      <c r="L148" s="378">
        <v>2004.39</v>
      </c>
      <c r="M148" s="379">
        <f>SUM(L148/I148)*100</f>
        <v>70.330164647231612</v>
      </c>
      <c r="N148" s="376" t="s">
        <v>78</v>
      </c>
    </row>
    <row r="149" spans="1:14" s="146" customFormat="1" ht="22.5" customHeight="1">
      <c r="A149" s="429" t="s">
        <v>310</v>
      </c>
      <c r="B149" s="311"/>
      <c r="C149" s="377"/>
      <c r="D149" s="377"/>
      <c r="E149" s="377"/>
      <c r="F149" s="377"/>
      <c r="G149" s="377"/>
      <c r="H149" s="378"/>
      <c r="I149" s="320"/>
      <c r="J149" s="381"/>
      <c r="K149" s="378"/>
      <c r="L149" s="378"/>
      <c r="M149" s="379"/>
      <c r="N149" s="376"/>
    </row>
    <row r="150" spans="1:14" s="146" customFormat="1" ht="32.450000000000003" customHeight="1">
      <c r="A150" s="637" t="s">
        <v>311</v>
      </c>
      <c r="B150" s="311" t="s">
        <v>95</v>
      </c>
      <c r="C150" s="377">
        <v>1</v>
      </c>
      <c r="D150" s="377">
        <v>1</v>
      </c>
      <c r="E150" s="377">
        <f>D18/C18*100</f>
        <v>100</v>
      </c>
      <c r="F150" s="377">
        <v>3000</v>
      </c>
      <c r="G150" s="377"/>
      <c r="H150" s="378">
        <v>3000</v>
      </c>
      <c r="I150" s="320">
        <v>2781.73</v>
      </c>
      <c r="J150" s="320">
        <f>H150-I150</f>
        <v>218.26999999999998</v>
      </c>
      <c r="K150" s="319">
        <f>I150/H150*100</f>
        <v>92.724333333333334</v>
      </c>
      <c r="L150" s="320">
        <v>2781.73</v>
      </c>
      <c r="M150" s="379">
        <f>SUM(L150/I150)*100</f>
        <v>100</v>
      </c>
      <c r="N150" s="376" t="s">
        <v>78</v>
      </c>
    </row>
    <row r="151" spans="1:14" s="146" customFormat="1" ht="21.75" customHeight="1">
      <c r="A151" s="462" t="s">
        <v>312</v>
      </c>
      <c r="B151" s="311"/>
      <c r="C151" s="377"/>
      <c r="D151" s="377"/>
      <c r="E151" s="377"/>
      <c r="F151" s="377"/>
      <c r="G151" s="377"/>
      <c r="H151" s="378"/>
      <c r="I151" s="320"/>
      <c r="J151" s="381"/>
      <c r="K151" s="378"/>
      <c r="L151" s="378"/>
      <c r="M151" s="379"/>
      <c r="N151" s="376"/>
    </row>
    <row r="152" spans="1:14" s="146" customFormat="1" ht="27" customHeight="1">
      <c r="A152" s="635" t="s">
        <v>313</v>
      </c>
      <c r="B152" s="311" t="s">
        <v>95</v>
      </c>
      <c r="C152" s="377">
        <v>1</v>
      </c>
      <c r="D152" s="377">
        <v>1</v>
      </c>
      <c r="E152" s="377">
        <f>D18/C18*100</f>
        <v>100</v>
      </c>
      <c r="F152" s="377">
        <v>1000</v>
      </c>
      <c r="G152" s="377"/>
      <c r="H152" s="378">
        <v>1000</v>
      </c>
      <c r="I152" s="320">
        <v>989.86</v>
      </c>
      <c r="J152" s="320">
        <f>H152-I152</f>
        <v>10.139999999999986</v>
      </c>
      <c r="K152" s="319">
        <f t="shared" ref="K152:K170" si="3">I152/H152*100</f>
        <v>98.98599999999999</v>
      </c>
      <c r="L152" s="320">
        <v>989.86</v>
      </c>
      <c r="M152" s="379">
        <f>SUM(L152/I152)*100</f>
        <v>100</v>
      </c>
      <c r="N152" s="376" t="s">
        <v>78</v>
      </c>
    </row>
    <row r="153" spans="1:14" s="146" customFormat="1" ht="28.9" customHeight="1">
      <c r="A153" s="637" t="s">
        <v>314</v>
      </c>
      <c r="B153" s="311" t="s">
        <v>95</v>
      </c>
      <c r="C153" s="377">
        <v>1</v>
      </c>
      <c r="D153" s="377">
        <v>1</v>
      </c>
      <c r="E153" s="377">
        <f>D18/C18*100</f>
        <v>100</v>
      </c>
      <c r="F153" s="377">
        <v>200</v>
      </c>
      <c r="G153" s="377"/>
      <c r="H153" s="378">
        <v>200</v>
      </c>
      <c r="I153" s="320">
        <v>190.13</v>
      </c>
      <c r="J153" s="320">
        <f>H153-I153</f>
        <v>9.8700000000000045</v>
      </c>
      <c r="K153" s="319">
        <f t="shared" si="3"/>
        <v>95.064999999999998</v>
      </c>
      <c r="L153" s="320">
        <v>190.13</v>
      </c>
      <c r="M153" s="379">
        <f>SUM(L153/I153)*100</f>
        <v>100</v>
      </c>
      <c r="N153" s="376" t="s">
        <v>78</v>
      </c>
    </row>
    <row r="154" spans="1:14" s="146" customFormat="1" ht="29.45" customHeight="1">
      <c r="A154" s="638" t="s">
        <v>315</v>
      </c>
      <c r="B154" s="311" t="s">
        <v>95</v>
      </c>
      <c r="C154" s="377">
        <v>1</v>
      </c>
      <c r="D154" s="377">
        <v>1</v>
      </c>
      <c r="E154" s="377">
        <f>C176/D176*100</f>
        <v>100</v>
      </c>
      <c r="F154" s="377">
        <v>500</v>
      </c>
      <c r="G154" s="377"/>
      <c r="H154" s="381">
        <v>500</v>
      </c>
      <c r="I154" s="320">
        <v>460.62200000000001</v>
      </c>
      <c r="J154" s="320">
        <f>H154-I154</f>
        <v>39.377999999999986</v>
      </c>
      <c r="K154" s="320">
        <f t="shared" si="3"/>
        <v>92.124400000000009</v>
      </c>
      <c r="L154" s="320">
        <v>460.62</v>
      </c>
      <c r="M154" s="379">
        <f>SUM(L154/I154)*100</f>
        <v>99.999565804499142</v>
      </c>
      <c r="N154" s="376" t="s">
        <v>501</v>
      </c>
    </row>
    <row r="155" spans="1:14" s="146" customFormat="1" ht="21.75" customHeight="1">
      <c r="A155" s="462" t="s">
        <v>316</v>
      </c>
      <c r="B155" s="311"/>
      <c r="C155" s="377"/>
      <c r="D155" s="377"/>
      <c r="E155" s="377"/>
      <c r="F155" s="377"/>
      <c r="G155" s="377"/>
      <c r="H155" s="381"/>
      <c r="I155" s="320"/>
      <c r="J155" s="381"/>
      <c r="K155" s="320"/>
      <c r="L155" s="381"/>
      <c r="M155" s="381"/>
      <c r="N155" s="376"/>
    </row>
    <row r="156" spans="1:14" s="146" customFormat="1" ht="42.75" customHeight="1">
      <c r="A156" s="638" t="s">
        <v>317</v>
      </c>
      <c r="B156" s="311" t="s">
        <v>95</v>
      </c>
      <c r="C156" s="377">
        <v>1</v>
      </c>
      <c r="D156" s="377">
        <v>1</v>
      </c>
      <c r="E156" s="377">
        <f>D18/C18*100</f>
        <v>100</v>
      </c>
      <c r="F156" s="377">
        <v>2000</v>
      </c>
      <c r="G156" s="377"/>
      <c r="H156" s="381">
        <v>2000</v>
      </c>
      <c r="I156" s="320">
        <v>1931.6980000000001</v>
      </c>
      <c r="J156" s="320">
        <f>H156-I156</f>
        <v>68.301999999999907</v>
      </c>
      <c r="K156" s="320">
        <f>I156/H156*100</f>
        <v>96.584900000000005</v>
      </c>
      <c r="L156" s="381">
        <v>1931.7</v>
      </c>
      <c r="M156" s="379">
        <f>SUM(L156/I156)*100</f>
        <v>100.00010353585292</v>
      </c>
      <c r="N156" s="376" t="s">
        <v>78</v>
      </c>
    </row>
    <row r="157" spans="1:14" s="146" customFormat="1" ht="25.5" customHeight="1">
      <c r="A157" s="462" t="s">
        <v>492</v>
      </c>
      <c r="B157" s="311"/>
      <c r="C157" s="377"/>
      <c r="D157" s="377"/>
      <c r="E157" s="377"/>
      <c r="F157" s="377"/>
      <c r="G157" s="377"/>
      <c r="H157" s="381"/>
      <c r="I157" s="320"/>
      <c r="J157" s="320"/>
      <c r="K157" s="320"/>
      <c r="L157" s="381"/>
      <c r="M157" s="381"/>
      <c r="N157" s="376"/>
    </row>
    <row r="158" spans="1:14" s="146" customFormat="1" ht="56.25" customHeight="1">
      <c r="A158" s="638" t="s">
        <v>493</v>
      </c>
      <c r="B158" s="560" t="s">
        <v>95</v>
      </c>
      <c r="C158" s="561">
        <v>1</v>
      </c>
      <c r="D158" s="561">
        <v>1</v>
      </c>
      <c r="E158" s="377">
        <f>D158/C158*100</f>
        <v>100</v>
      </c>
      <c r="F158" s="561"/>
      <c r="G158" s="561"/>
      <c r="H158" s="562"/>
      <c r="I158" s="562">
        <v>3759.62</v>
      </c>
      <c r="J158" s="562">
        <v>0</v>
      </c>
      <c r="K158" s="562">
        <v>0</v>
      </c>
      <c r="L158" s="563">
        <v>3759.61</v>
      </c>
      <c r="M158" s="379">
        <f>SUM(L158/I158)*100</f>
        <v>99.999734015671805</v>
      </c>
      <c r="N158" s="376" t="s">
        <v>537</v>
      </c>
    </row>
    <row r="159" spans="1:14" s="146" customFormat="1" ht="23.25" customHeight="1">
      <c r="A159" s="554" t="s">
        <v>318</v>
      </c>
      <c r="B159" s="311"/>
      <c r="C159" s="377"/>
      <c r="D159" s="377"/>
      <c r="E159" s="377"/>
      <c r="F159" s="377"/>
      <c r="G159" s="377"/>
      <c r="H159" s="381"/>
      <c r="I159" s="320"/>
      <c r="J159" s="381"/>
      <c r="K159" s="381"/>
      <c r="L159" s="381"/>
      <c r="M159" s="381"/>
      <c r="N159" s="376"/>
    </row>
    <row r="160" spans="1:14" s="146" customFormat="1" ht="53.25" customHeight="1">
      <c r="A160" s="638" t="s">
        <v>319</v>
      </c>
      <c r="B160" s="311" t="s">
        <v>95</v>
      </c>
      <c r="C160" s="377">
        <v>1</v>
      </c>
      <c r="D160" s="377"/>
      <c r="E160" s="377">
        <f>D160/C160*100</f>
        <v>0</v>
      </c>
      <c r="F160" s="377">
        <v>3000</v>
      </c>
      <c r="G160" s="377"/>
      <c r="H160" s="381">
        <v>3000</v>
      </c>
      <c r="I160" s="320">
        <v>2896.0520000000001</v>
      </c>
      <c r="J160" s="320">
        <f>H160-I160</f>
        <v>103.94799999999987</v>
      </c>
      <c r="K160" s="320">
        <f t="shared" si="3"/>
        <v>96.535066666666665</v>
      </c>
      <c r="L160" s="381">
        <v>900.45</v>
      </c>
      <c r="M160" s="379">
        <f>SUM(L160/I160)*100</f>
        <v>31.092328452665907</v>
      </c>
      <c r="N160" s="376" t="s">
        <v>555</v>
      </c>
    </row>
    <row r="161" spans="1:14" s="146" customFormat="1" ht="67.5" customHeight="1">
      <c r="A161" s="635" t="s">
        <v>320</v>
      </c>
      <c r="B161" s="311" t="s">
        <v>95</v>
      </c>
      <c r="C161" s="377">
        <v>1</v>
      </c>
      <c r="D161" s="377">
        <v>1</v>
      </c>
      <c r="E161" s="377">
        <f>D161/C161*100</f>
        <v>100</v>
      </c>
      <c r="F161" s="377">
        <v>4000</v>
      </c>
      <c r="G161" s="377"/>
      <c r="H161" s="381">
        <v>4000</v>
      </c>
      <c r="I161" s="320">
        <v>4027.8069999999998</v>
      </c>
      <c r="J161" s="320">
        <f>H161-I161</f>
        <v>-27.806999999999789</v>
      </c>
      <c r="K161" s="320">
        <f t="shared" si="3"/>
        <v>100.69517500000001</v>
      </c>
      <c r="L161" s="381">
        <v>2870.17</v>
      </c>
      <c r="M161" s="381">
        <f>SUM(L161/I161)*100</f>
        <v>71.258876108016096</v>
      </c>
      <c r="N161" s="376" t="s">
        <v>556</v>
      </c>
    </row>
    <row r="162" spans="1:14" s="146" customFormat="1" ht="21.75" customHeight="1">
      <c r="A162" s="530" t="s">
        <v>321</v>
      </c>
      <c r="B162" s="311"/>
      <c r="C162" s="377"/>
      <c r="D162" s="377"/>
      <c r="E162" s="377"/>
      <c r="F162" s="377"/>
      <c r="G162" s="377"/>
      <c r="H162" s="381"/>
      <c r="I162" s="320"/>
      <c r="J162" s="381"/>
      <c r="K162" s="381"/>
      <c r="L162" s="381"/>
      <c r="M162" s="381"/>
      <c r="N162" s="376"/>
    </row>
    <row r="163" spans="1:14" s="146" customFormat="1" ht="42" customHeight="1">
      <c r="A163" s="638" t="s">
        <v>322</v>
      </c>
      <c r="B163" s="311" t="s">
        <v>95</v>
      </c>
      <c r="C163" s="377">
        <v>1</v>
      </c>
      <c r="D163" s="377">
        <v>1</v>
      </c>
      <c r="E163" s="377">
        <v>100</v>
      </c>
      <c r="F163" s="377">
        <v>3000</v>
      </c>
      <c r="G163" s="377"/>
      <c r="H163" s="381">
        <v>3000</v>
      </c>
      <c r="I163" s="320">
        <v>2708.4850000000001</v>
      </c>
      <c r="J163" s="320">
        <f>H163-I163</f>
        <v>291.51499999999987</v>
      </c>
      <c r="K163" s="320">
        <f t="shared" si="3"/>
        <v>90.282833333333329</v>
      </c>
      <c r="L163" s="381">
        <v>2708.49</v>
      </c>
      <c r="M163" s="381">
        <f>SUM(L163/I163)*100</f>
        <v>100.00018460504671</v>
      </c>
      <c r="N163" s="376" t="s">
        <v>78</v>
      </c>
    </row>
    <row r="164" spans="1:14" s="146" customFormat="1" ht="23.25" customHeight="1">
      <c r="A164" s="384" t="s">
        <v>323</v>
      </c>
      <c r="B164" s="311"/>
      <c r="C164" s="377"/>
      <c r="D164" s="377"/>
      <c r="E164" s="377"/>
      <c r="F164" s="377"/>
      <c r="G164" s="377"/>
      <c r="H164" s="378"/>
      <c r="I164" s="320"/>
      <c r="J164" s="381"/>
      <c r="K164" s="378"/>
      <c r="L164" s="378"/>
      <c r="M164" s="379"/>
      <c r="N164" s="376"/>
    </row>
    <row r="165" spans="1:14" s="146" customFormat="1" ht="43.5" customHeight="1">
      <c r="A165" s="637" t="s">
        <v>324</v>
      </c>
      <c r="B165" s="311" t="s">
        <v>95</v>
      </c>
      <c r="C165" s="377">
        <v>1</v>
      </c>
      <c r="D165" s="377">
        <v>1</v>
      </c>
      <c r="E165" s="377">
        <v>100</v>
      </c>
      <c r="F165" s="377">
        <v>3000</v>
      </c>
      <c r="G165" s="377"/>
      <c r="H165" s="378">
        <v>3000</v>
      </c>
      <c r="I165" s="320">
        <v>2800.721</v>
      </c>
      <c r="J165" s="320">
        <f>H165-I165</f>
        <v>199.279</v>
      </c>
      <c r="K165" s="319">
        <f t="shared" si="3"/>
        <v>93.357366666666664</v>
      </c>
      <c r="L165" s="378">
        <v>2519.65</v>
      </c>
      <c r="M165" s="379">
        <f>SUM(L165/I165)*100</f>
        <v>89.964334183947642</v>
      </c>
      <c r="N165" s="428" t="s">
        <v>78</v>
      </c>
    </row>
    <row r="166" spans="1:14" s="146" customFormat="1" ht="72" customHeight="1">
      <c r="A166" s="638" t="s">
        <v>325</v>
      </c>
      <c r="B166" s="311" t="s">
        <v>95</v>
      </c>
      <c r="C166" s="377">
        <v>1</v>
      </c>
      <c r="D166" s="377">
        <v>1</v>
      </c>
      <c r="E166" s="377">
        <v>100</v>
      </c>
      <c r="F166" s="377">
        <v>4000</v>
      </c>
      <c r="G166" s="377"/>
      <c r="H166" s="378">
        <v>4000</v>
      </c>
      <c r="I166" s="320">
        <v>3556.84</v>
      </c>
      <c r="J166" s="320">
        <f>H166-I166</f>
        <v>443.15999999999985</v>
      </c>
      <c r="K166" s="319">
        <f t="shared" si="3"/>
        <v>88.921000000000006</v>
      </c>
      <c r="L166" s="378">
        <v>2264.2330000000002</v>
      </c>
      <c r="M166" s="379">
        <f>SUM(L166/I166)*100</f>
        <v>63.658556471474682</v>
      </c>
      <c r="N166" s="428" t="s">
        <v>547</v>
      </c>
    </row>
    <row r="167" spans="1:14" s="146" customFormat="1">
      <c r="A167" s="384" t="s">
        <v>326</v>
      </c>
      <c r="B167" s="311"/>
      <c r="C167" s="377"/>
      <c r="D167" s="377"/>
      <c r="E167" s="377"/>
      <c r="F167" s="377"/>
      <c r="G167" s="377"/>
      <c r="H167" s="378"/>
      <c r="I167" s="320"/>
      <c r="J167" s="381"/>
      <c r="K167" s="378"/>
      <c r="L167" s="378"/>
      <c r="M167" s="379"/>
      <c r="N167" s="376"/>
    </row>
    <row r="168" spans="1:14" s="146" customFormat="1" ht="49.5">
      <c r="A168" s="637" t="s">
        <v>327</v>
      </c>
      <c r="B168" s="311" t="s">
        <v>95</v>
      </c>
      <c r="C168" s="377">
        <v>1</v>
      </c>
      <c r="D168" s="377">
        <v>1</v>
      </c>
      <c r="E168" s="377">
        <v>100</v>
      </c>
      <c r="F168" s="377">
        <v>2500</v>
      </c>
      <c r="G168" s="377"/>
      <c r="H168" s="378">
        <v>2500</v>
      </c>
      <c r="I168" s="320">
        <v>2422.27</v>
      </c>
      <c r="J168" s="320">
        <f>H168-I168</f>
        <v>77.730000000000018</v>
      </c>
      <c r="K168" s="319">
        <f t="shared" si="3"/>
        <v>96.890799999999999</v>
      </c>
      <c r="L168" s="378"/>
      <c r="M168" s="379">
        <f>SUM(L168/I168)*100</f>
        <v>0</v>
      </c>
      <c r="N168" s="376" t="s">
        <v>557</v>
      </c>
    </row>
    <row r="169" spans="1:14" s="146" customFormat="1" ht="32.25" customHeight="1">
      <c r="A169" s="635" t="s">
        <v>328</v>
      </c>
      <c r="B169" s="311" t="s">
        <v>95</v>
      </c>
      <c r="C169" s="377">
        <v>1</v>
      </c>
      <c r="D169" s="377">
        <v>1</v>
      </c>
      <c r="E169" s="377">
        <f>D169/C169*100</f>
        <v>100</v>
      </c>
      <c r="F169" s="377">
        <v>4000</v>
      </c>
      <c r="G169" s="377"/>
      <c r="H169" s="378">
        <v>4000</v>
      </c>
      <c r="I169" s="320">
        <v>3502.431</v>
      </c>
      <c r="J169" s="320">
        <f>H169-I169</f>
        <v>497.56899999999996</v>
      </c>
      <c r="K169" s="319">
        <f t="shared" si="3"/>
        <v>87.560775000000007</v>
      </c>
      <c r="L169" s="320">
        <v>3207.01</v>
      </c>
      <c r="M169" s="379">
        <f>SUM(L169/I169)*100</f>
        <v>91.56525853043216</v>
      </c>
      <c r="N169" s="376" t="s">
        <v>78</v>
      </c>
    </row>
    <row r="170" spans="1:14" s="146" customFormat="1" ht="27" customHeight="1">
      <c r="A170" s="637" t="s">
        <v>399</v>
      </c>
      <c r="B170" s="311" t="s">
        <v>95</v>
      </c>
      <c r="C170" s="377">
        <v>1</v>
      </c>
      <c r="D170" s="377">
        <v>1</v>
      </c>
      <c r="E170" s="377">
        <f>D18/C18*100</f>
        <v>100</v>
      </c>
      <c r="F170" s="377">
        <v>3000</v>
      </c>
      <c r="G170" s="377"/>
      <c r="H170" s="378">
        <v>3000</v>
      </c>
      <c r="I170" s="320">
        <v>2741.6640000000002</v>
      </c>
      <c r="J170" s="320">
        <f>H170-I170</f>
        <v>258.33599999999979</v>
      </c>
      <c r="K170" s="319">
        <f t="shared" si="3"/>
        <v>91.388800000000003</v>
      </c>
      <c r="L170" s="378">
        <v>2741.66</v>
      </c>
      <c r="M170" s="379">
        <f>SUM(L170/I170)*100</f>
        <v>99.999854103201542</v>
      </c>
      <c r="N170" s="376" t="s">
        <v>78</v>
      </c>
    </row>
    <row r="171" spans="1:14" s="146" customFormat="1" hidden="1">
      <c r="A171" s="311"/>
      <c r="B171" s="311"/>
      <c r="C171" s="377"/>
      <c r="D171" s="377"/>
      <c r="E171" s="377"/>
      <c r="F171" s="377"/>
      <c r="G171" s="377"/>
      <c r="H171" s="378"/>
      <c r="I171" s="320"/>
      <c r="J171" s="381"/>
      <c r="K171" s="378"/>
      <c r="L171" s="378"/>
      <c r="M171" s="379"/>
      <c r="N171" s="376"/>
    </row>
    <row r="172" spans="1:14" s="146" customFormat="1" ht="33" customHeight="1">
      <c r="A172" s="360" t="s">
        <v>329</v>
      </c>
      <c r="B172" s="360" t="s">
        <v>95</v>
      </c>
      <c r="C172" s="361">
        <f>C173+C181+C184</f>
        <v>13</v>
      </c>
      <c r="D172" s="361">
        <f>D173+D181+D184</f>
        <v>12</v>
      </c>
      <c r="E172" s="361">
        <f>D172/C172*100</f>
        <v>92.307692307692307</v>
      </c>
      <c r="F172" s="361">
        <f>F173+F181+F184</f>
        <v>38250</v>
      </c>
      <c r="G172" s="361">
        <f>G173+G181+G184</f>
        <v>0</v>
      </c>
      <c r="H172" s="362">
        <f>SUM(H173+H181+H184)</f>
        <v>38250</v>
      </c>
      <c r="I172" s="330">
        <f>SUM(I173+I181+I184)</f>
        <v>35693.213000000003</v>
      </c>
      <c r="J172" s="330">
        <f>H172-I172</f>
        <v>2556.7869999999966</v>
      </c>
      <c r="K172" s="329">
        <f>I172/H172*100</f>
        <v>93.315589542483664</v>
      </c>
      <c r="L172" s="330">
        <f>SUM(L173+L181+L184)</f>
        <v>28396.409</v>
      </c>
      <c r="M172" s="363">
        <f>SUM(L172/I172)*100</f>
        <v>79.556886627157937</v>
      </c>
      <c r="N172" s="385"/>
    </row>
    <row r="173" spans="1:14" s="146" customFormat="1" ht="28.5" customHeight="1">
      <c r="A173" s="365" t="s">
        <v>99</v>
      </c>
      <c r="B173" s="365"/>
      <c r="C173" s="366">
        <f>SUM(C174:C180)</f>
        <v>5</v>
      </c>
      <c r="D173" s="366">
        <f>SUM(D174:D180)</f>
        <v>5</v>
      </c>
      <c r="E173" s="366">
        <f>D173/C173*100</f>
        <v>100</v>
      </c>
      <c r="F173" s="366">
        <f>SUM(F174:F180)</f>
        <v>13000</v>
      </c>
      <c r="G173" s="366">
        <f>SUM(G174:G180)</f>
        <v>0</v>
      </c>
      <c r="H173" s="367">
        <f>SUM(H175+H176+H178+H179+H180)</f>
        <v>13000</v>
      </c>
      <c r="I173" s="315">
        <f>SUM(I175+I176+I178+I179+I180)</f>
        <v>12684.308000000001</v>
      </c>
      <c r="J173" s="315">
        <f>H173-I173</f>
        <v>315.6919999999991</v>
      </c>
      <c r="K173" s="314">
        <f>I173/H173*100</f>
        <v>97.571600000000004</v>
      </c>
      <c r="L173" s="315">
        <f>SUM(L175+L176+L178+L179+L180)</f>
        <v>12684.309000000001</v>
      </c>
      <c r="M173" s="368">
        <f>SUM(L173/I173)*100</f>
        <v>100.00000788375685</v>
      </c>
      <c r="N173" s="376"/>
    </row>
    <row r="174" spans="1:14" s="146" customFormat="1" ht="28.5" customHeight="1">
      <c r="A174" s="663" t="s">
        <v>330</v>
      </c>
      <c r="B174" s="371"/>
      <c r="C174" s="372"/>
      <c r="D174" s="372"/>
      <c r="E174" s="372"/>
      <c r="F174" s="372"/>
      <c r="G174" s="372"/>
      <c r="H174" s="373"/>
      <c r="I174" s="335"/>
      <c r="J174" s="374"/>
      <c r="K174" s="373"/>
      <c r="L174" s="373"/>
      <c r="M174" s="375"/>
      <c r="N174" s="376"/>
    </row>
    <row r="175" spans="1:14" s="146" customFormat="1" ht="28.5" customHeight="1">
      <c r="A175" s="639" t="s">
        <v>331</v>
      </c>
      <c r="B175" s="311" t="s">
        <v>95</v>
      </c>
      <c r="C175" s="377">
        <v>1</v>
      </c>
      <c r="D175" s="377">
        <v>1</v>
      </c>
      <c r="E175" s="377">
        <v>100</v>
      </c>
      <c r="F175" s="377">
        <v>2000</v>
      </c>
      <c r="G175" s="377"/>
      <c r="H175" s="378">
        <v>2000</v>
      </c>
      <c r="I175" s="320">
        <v>1996.4</v>
      </c>
      <c r="J175" s="320">
        <f>H175-I175</f>
        <v>3.5999999999999091</v>
      </c>
      <c r="K175" s="319">
        <f>I175/H175*100</f>
        <v>99.820000000000007</v>
      </c>
      <c r="L175" s="320">
        <v>1996.4</v>
      </c>
      <c r="M175" s="381">
        <f>SUM(L175/I175)*100</f>
        <v>100</v>
      </c>
      <c r="N175" s="376" t="s">
        <v>78</v>
      </c>
    </row>
    <row r="176" spans="1:14" s="146" customFormat="1" ht="28.5" customHeight="1">
      <c r="A176" s="635" t="s">
        <v>332</v>
      </c>
      <c r="B176" s="311" t="s">
        <v>95</v>
      </c>
      <c r="C176" s="377">
        <v>1</v>
      </c>
      <c r="D176" s="377">
        <v>1</v>
      </c>
      <c r="E176" s="377">
        <f>C176/D176*100</f>
        <v>100</v>
      </c>
      <c r="F176" s="377">
        <v>1500</v>
      </c>
      <c r="G176" s="377"/>
      <c r="H176" s="381">
        <v>1500</v>
      </c>
      <c r="I176" s="320">
        <v>1495.8969999999999</v>
      </c>
      <c r="J176" s="320">
        <f>H176-I176</f>
        <v>4.1030000000000655</v>
      </c>
      <c r="K176" s="320">
        <f>I176/H176*100</f>
        <v>99.726466666666653</v>
      </c>
      <c r="L176" s="381">
        <v>1495.9</v>
      </c>
      <c r="M176" s="381">
        <f>SUM(L176/I176)*100</f>
        <v>100.00020054856719</v>
      </c>
      <c r="N176" s="376" t="s">
        <v>78</v>
      </c>
    </row>
    <row r="177" spans="1:14" s="146" customFormat="1" ht="28.5" customHeight="1">
      <c r="A177" s="530" t="s">
        <v>333</v>
      </c>
      <c r="B177" s="311"/>
      <c r="C177" s="377"/>
      <c r="D177" s="377"/>
      <c r="E177" s="377"/>
      <c r="F177" s="377"/>
      <c r="G177" s="377"/>
      <c r="H177" s="381"/>
      <c r="I177" s="320"/>
      <c r="J177" s="381"/>
      <c r="K177" s="381"/>
      <c r="L177" s="381"/>
      <c r="M177" s="381"/>
      <c r="N177" s="376"/>
    </row>
    <row r="178" spans="1:14" s="146" customFormat="1" ht="28.5" customHeight="1">
      <c r="A178" s="638" t="s">
        <v>334</v>
      </c>
      <c r="B178" s="311" t="s">
        <v>95</v>
      </c>
      <c r="C178" s="377">
        <v>1</v>
      </c>
      <c r="D178" s="377">
        <v>1</v>
      </c>
      <c r="E178" s="377">
        <f>C178/D178*100</f>
        <v>100</v>
      </c>
      <c r="F178" s="377">
        <v>2500</v>
      </c>
      <c r="G178" s="377"/>
      <c r="H178" s="381">
        <v>2500</v>
      </c>
      <c r="I178" s="320">
        <v>2420.547</v>
      </c>
      <c r="J178" s="320">
        <f>H178-I178</f>
        <v>79.452999999999975</v>
      </c>
      <c r="K178" s="320">
        <f>I178/H178*100</f>
        <v>96.821880000000007</v>
      </c>
      <c r="L178" s="381">
        <v>2420.547</v>
      </c>
      <c r="M178" s="381">
        <f>SUM(L178/I178)*100</f>
        <v>100</v>
      </c>
      <c r="N178" s="376" t="s">
        <v>78</v>
      </c>
    </row>
    <row r="179" spans="1:14" s="146" customFormat="1" ht="30.75" customHeight="1">
      <c r="A179" s="638" t="s">
        <v>335</v>
      </c>
      <c r="B179" s="311" t="s">
        <v>95</v>
      </c>
      <c r="C179" s="377">
        <v>1</v>
      </c>
      <c r="D179" s="377">
        <v>1</v>
      </c>
      <c r="E179" s="377">
        <f>C179/D179*100</f>
        <v>100</v>
      </c>
      <c r="F179" s="377">
        <v>2000</v>
      </c>
      <c r="G179" s="377"/>
      <c r="H179" s="381">
        <v>2000</v>
      </c>
      <c r="I179" s="320">
        <v>1936.422</v>
      </c>
      <c r="J179" s="320">
        <f>H179-I179</f>
        <v>63.577999999999975</v>
      </c>
      <c r="K179" s="320">
        <f>I179/H179*100</f>
        <v>96.821100000000001</v>
      </c>
      <c r="L179" s="381">
        <v>1936.42</v>
      </c>
      <c r="M179" s="381">
        <f>SUM(L179/I179)*100</f>
        <v>99.999896716728074</v>
      </c>
      <c r="N179" s="376" t="s">
        <v>78</v>
      </c>
    </row>
    <row r="180" spans="1:14" s="146" customFormat="1" ht="23.25" customHeight="1">
      <c r="A180" s="638" t="s">
        <v>336</v>
      </c>
      <c r="B180" s="311" t="s">
        <v>95</v>
      </c>
      <c r="C180" s="377">
        <v>1</v>
      </c>
      <c r="D180" s="377">
        <v>1</v>
      </c>
      <c r="E180" s="377">
        <f>C180/D180*100</f>
        <v>100</v>
      </c>
      <c r="F180" s="377">
        <v>5000</v>
      </c>
      <c r="G180" s="377"/>
      <c r="H180" s="381">
        <v>5000</v>
      </c>
      <c r="I180" s="320">
        <v>4835.0420000000004</v>
      </c>
      <c r="J180" s="320">
        <f>H180-I180</f>
        <v>164.95799999999963</v>
      </c>
      <c r="K180" s="320">
        <f>I180/H180*100</f>
        <v>96.700840000000014</v>
      </c>
      <c r="L180" s="381">
        <v>4835.0420000000004</v>
      </c>
      <c r="M180" s="381">
        <f>SUM(L180/I180)*100</f>
        <v>100</v>
      </c>
      <c r="N180" s="376" t="s">
        <v>78</v>
      </c>
    </row>
    <row r="181" spans="1:14" s="146" customFormat="1" ht="23.25" customHeight="1">
      <c r="A181" s="382" t="s">
        <v>97</v>
      </c>
      <c r="B181" s="365"/>
      <c r="C181" s="366">
        <f>SUM(C182:C183)</f>
        <v>1</v>
      </c>
      <c r="D181" s="366">
        <f>SUM(D182:D183)</f>
        <v>1</v>
      </c>
      <c r="E181" s="366">
        <f>D181/C181*100</f>
        <v>100</v>
      </c>
      <c r="F181" s="366">
        <f>SUM(F182:F183)</f>
        <v>3000</v>
      </c>
      <c r="G181" s="366">
        <f>SUM(G182:G183)</f>
        <v>0</v>
      </c>
      <c r="H181" s="367">
        <f>SUM(H183)</f>
        <v>3000</v>
      </c>
      <c r="I181" s="315">
        <f>SUM(I183)</f>
        <v>2766.5120000000002</v>
      </c>
      <c r="J181" s="315">
        <f>H181-I181</f>
        <v>233.48799999999983</v>
      </c>
      <c r="K181" s="314">
        <f>I181/H181*100</f>
        <v>92.217066666666668</v>
      </c>
      <c r="L181" s="315">
        <f>SUM(L183)</f>
        <v>2766.51</v>
      </c>
      <c r="M181" s="368"/>
      <c r="N181" s="376"/>
    </row>
    <row r="182" spans="1:14" s="146" customFormat="1" ht="23.25" customHeight="1">
      <c r="A182" s="384" t="s">
        <v>337</v>
      </c>
      <c r="B182" s="311"/>
      <c r="C182" s="377"/>
      <c r="D182" s="377"/>
      <c r="E182" s="377"/>
      <c r="F182" s="377"/>
      <c r="G182" s="377"/>
      <c r="H182" s="378"/>
      <c r="I182" s="320"/>
      <c r="J182" s="381"/>
      <c r="K182" s="378"/>
      <c r="L182" s="378"/>
      <c r="M182" s="379"/>
      <c r="N182" s="376"/>
    </row>
    <row r="183" spans="1:14" s="146" customFormat="1" ht="23.25" customHeight="1">
      <c r="A183" s="638" t="s">
        <v>338</v>
      </c>
      <c r="B183" s="311" t="s">
        <v>95</v>
      </c>
      <c r="C183" s="377">
        <v>1</v>
      </c>
      <c r="D183" s="377">
        <v>1</v>
      </c>
      <c r="E183" s="377">
        <f>D18/C18*100</f>
        <v>100</v>
      </c>
      <c r="F183" s="377">
        <v>3000</v>
      </c>
      <c r="G183" s="377"/>
      <c r="H183" s="381">
        <v>3000</v>
      </c>
      <c r="I183" s="320">
        <v>2766.5120000000002</v>
      </c>
      <c r="J183" s="320">
        <f>H183-I183</f>
        <v>233.48799999999983</v>
      </c>
      <c r="K183" s="320">
        <f>I183/H183*100</f>
        <v>92.217066666666668</v>
      </c>
      <c r="L183" s="381">
        <v>2766.51</v>
      </c>
      <c r="M183" s="379"/>
      <c r="N183" s="376" t="s">
        <v>78</v>
      </c>
    </row>
    <row r="184" spans="1:14" s="146" customFormat="1" ht="23.25" customHeight="1">
      <c r="A184" s="382" t="s">
        <v>96</v>
      </c>
      <c r="B184" s="383"/>
      <c r="C184" s="366">
        <f>SUM(C185:C198)</f>
        <v>7</v>
      </c>
      <c r="D184" s="366">
        <f>SUM(D185:D198)</f>
        <v>6</v>
      </c>
      <c r="E184" s="366">
        <f>D184/C184*100</f>
        <v>85.714285714285708</v>
      </c>
      <c r="F184" s="366">
        <f>SUM(F185:F198)</f>
        <v>22250</v>
      </c>
      <c r="G184" s="366">
        <f>SUM(G185:G198)</f>
        <v>0</v>
      </c>
      <c r="H184" s="367">
        <f>SUM(H186+H188+H190+H192+H194+H196+H198)</f>
        <v>22250</v>
      </c>
      <c r="I184" s="315">
        <f>SUM(I186+I188+I190+I192+I194+I196+I198)</f>
        <v>20242.393</v>
      </c>
      <c r="J184" s="315">
        <f>H184-I184</f>
        <v>2007.607</v>
      </c>
      <c r="K184" s="314">
        <f>I184/H184*100</f>
        <v>90.977047191011238</v>
      </c>
      <c r="L184" s="315">
        <f>SUM(L186+L188+L190+L192+L194+L196+L198)</f>
        <v>12945.59</v>
      </c>
      <c r="M184" s="368"/>
      <c r="N184" s="376"/>
    </row>
    <row r="185" spans="1:14" s="146" customFormat="1" ht="23.25" customHeight="1">
      <c r="A185" s="384" t="s">
        <v>310</v>
      </c>
      <c r="B185" s="311"/>
      <c r="C185" s="377"/>
      <c r="D185" s="377"/>
      <c r="E185" s="377"/>
      <c r="F185" s="377"/>
      <c r="G185" s="377"/>
      <c r="H185" s="378"/>
      <c r="I185" s="320"/>
      <c r="J185" s="381"/>
      <c r="K185" s="378"/>
      <c r="L185" s="378"/>
      <c r="M185" s="379"/>
      <c r="N185" s="376"/>
    </row>
    <row r="186" spans="1:14" s="146" customFormat="1" ht="26.25" customHeight="1">
      <c r="A186" s="638" t="s">
        <v>339</v>
      </c>
      <c r="B186" s="311" t="s">
        <v>95</v>
      </c>
      <c r="C186" s="377">
        <v>1</v>
      </c>
      <c r="D186" s="377">
        <v>1</v>
      </c>
      <c r="E186" s="377">
        <f>D18/C18*100</f>
        <v>100</v>
      </c>
      <c r="F186" s="377">
        <v>3000</v>
      </c>
      <c r="G186" s="377"/>
      <c r="H186" s="381">
        <v>3000</v>
      </c>
      <c r="I186" s="320">
        <v>2857.8389999999999</v>
      </c>
      <c r="J186" s="320">
        <f>H186-I186</f>
        <v>142.16100000000006</v>
      </c>
      <c r="K186" s="320">
        <f>I186/H186*100</f>
        <v>95.261299999999991</v>
      </c>
      <c r="L186" s="381">
        <v>2857.84</v>
      </c>
      <c r="M186" s="381">
        <f>SUM(L186/I186)*100</f>
        <v>100.00003499147434</v>
      </c>
      <c r="N186" s="376" t="s">
        <v>78</v>
      </c>
    </row>
    <row r="187" spans="1:14" s="146" customFormat="1" ht="20.25" customHeight="1">
      <c r="A187" s="462" t="s">
        <v>312</v>
      </c>
      <c r="B187" s="311"/>
      <c r="C187" s="377"/>
      <c r="D187" s="377"/>
      <c r="E187" s="377"/>
      <c r="F187" s="377"/>
      <c r="G187" s="377"/>
      <c r="H187" s="381"/>
      <c r="I187" s="320"/>
      <c r="J187" s="381"/>
      <c r="K187" s="381"/>
      <c r="L187" s="381"/>
      <c r="M187" s="381"/>
      <c r="N187" s="376"/>
    </row>
    <row r="188" spans="1:14" s="146" customFormat="1" ht="32.25" customHeight="1">
      <c r="A188" s="638" t="s">
        <v>340</v>
      </c>
      <c r="B188" s="311" t="s">
        <v>95</v>
      </c>
      <c r="C188" s="377">
        <v>1</v>
      </c>
      <c r="D188" s="377">
        <v>1</v>
      </c>
      <c r="E188" s="377">
        <f>D18/C18*100</f>
        <v>100</v>
      </c>
      <c r="F188" s="377">
        <v>3000</v>
      </c>
      <c r="G188" s="377"/>
      <c r="H188" s="381">
        <v>3000</v>
      </c>
      <c r="I188" s="320">
        <v>2954.2649999999999</v>
      </c>
      <c r="J188" s="320">
        <f>H188-I188</f>
        <v>45.735000000000127</v>
      </c>
      <c r="K188" s="320">
        <f>I188/H188*100</f>
        <v>98.475499999999997</v>
      </c>
      <c r="L188" s="320">
        <v>2954.26</v>
      </c>
      <c r="M188" s="381">
        <f>SUM(L188/I188)*100</f>
        <v>99.999830753165355</v>
      </c>
      <c r="N188" s="376" t="s">
        <v>78</v>
      </c>
    </row>
    <row r="189" spans="1:14" s="146" customFormat="1" ht="18.75" customHeight="1">
      <c r="A189" s="462" t="s">
        <v>341</v>
      </c>
      <c r="B189" s="311"/>
      <c r="C189" s="377"/>
      <c r="D189" s="377"/>
      <c r="E189" s="377"/>
      <c r="F189" s="377"/>
      <c r="G189" s="377"/>
      <c r="H189" s="381"/>
      <c r="I189" s="320"/>
      <c r="J189" s="381"/>
      <c r="K189" s="381"/>
      <c r="L189" s="381"/>
      <c r="M189" s="381"/>
      <c r="N189" s="376"/>
    </row>
    <row r="190" spans="1:14" s="146" customFormat="1" ht="36" customHeight="1">
      <c r="A190" s="638" t="s">
        <v>342</v>
      </c>
      <c r="B190" s="311" t="s">
        <v>95</v>
      </c>
      <c r="C190" s="377">
        <v>1</v>
      </c>
      <c r="D190" s="377">
        <v>1</v>
      </c>
      <c r="E190" s="377">
        <v>100</v>
      </c>
      <c r="F190" s="377">
        <v>4000</v>
      </c>
      <c r="G190" s="377"/>
      <c r="H190" s="381">
        <v>4000</v>
      </c>
      <c r="I190" s="320">
        <v>3693.2730000000001</v>
      </c>
      <c r="J190" s="320">
        <f>H190-I190</f>
        <v>306.72699999999986</v>
      </c>
      <c r="K190" s="320">
        <f>I190/H190*100</f>
        <v>92.331824999999995</v>
      </c>
      <c r="L190" s="381">
        <v>3536.8</v>
      </c>
      <c r="M190" s="381">
        <f>SUM(L190/I190)*100</f>
        <v>95.763297216317341</v>
      </c>
      <c r="N190" s="376" t="s">
        <v>78</v>
      </c>
    </row>
    <row r="191" spans="1:14" s="146" customFormat="1" ht="22.5" customHeight="1">
      <c r="A191" s="384" t="s">
        <v>316</v>
      </c>
      <c r="B191" s="311"/>
      <c r="C191" s="377"/>
      <c r="D191" s="377"/>
      <c r="E191" s="377"/>
      <c r="F191" s="377"/>
      <c r="G191" s="377"/>
      <c r="H191" s="378"/>
      <c r="I191" s="320"/>
      <c r="J191" s="381"/>
      <c r="K191" s="378"/>
      <c r="L191" s="378"/>
      <c r="M191" s="379"/>
      <c r="N191" s="376"/>
    </row>
    <row r="192" spans="1:14" s="146" customFormat="1" ht="58.5" customHeight="1">
      <c r="A192" s="635" t="s">
        <v>343</v>
      </c>
      <c r="B192" s="311" t="s">
        <v>95</v>
      </c>
      <c r="C192" s="377">
        <v>1</v>
      </c>
      <c r="D192" s="377">
        <v>1</v>
      </c>
      <c r="E192" s="377">
        <v>100</v>
      </c>
      <c r="F192" s="377">
        <v>4250</v>
      </c>
      <c r="G192" s="377"/>
      <c r="H192" s="378">
        <v>4250</v>
      </c>
      <c r="I192" s="320">
        <v>3743.846</v>
      </c>
      <c r="J192" s="320">
        <f>H192-I192</f>
        <v>506.154</v>
      </c>
      <c r="K192" s="319">
        <f>I192/H192*100</f>
        <v>88.090494117647054</v>
      </c>
      <c r="L192" s="378"/>
      <c r="M192" s="379"/>
      <c r="N192" s="376" t="s">
        <v>483</v>
      </c>
    </row>
    <row r="193" spans="1:14" s="146" customFormat="1" ht="24" customHeight="1">
      <c r="A193" s="429" t="s">
        <v>344</v>
      </c>
      <c r="B193" s="311"/>
      <c r="C193" s="377"/>
      <c r="D193" s="377"/>
      <c r="E193" s="377"/>
      <c r="F193" s="377"/>
      <c r="G193" s="377"/>
      <c r="H193" s="378"/>
      <c r="I193" s="320"/>
      <c r="J193" s="381"/>
      <c r="K193" s="378"/>
      <c r="L193" s="378"/>
      <c r="M193" s="379"/>
      <c r="N193" s="376"/>
    </row>
    <row r="194" spans="1:14" s="146" customFormat="1" ht="54" customHeight="1">
      <c r="A194" s="637" t="s">
        <v>345</v>
      </c>
      <c r="B194" s="311" t="s">
        <v>95</v>
      </c>
      <c r="C194" s="377">
        <v>1</v>
      </c>
      <c r="D194" s="377"/>
      <c r="E194" s="377"/>
      <c r="F194" s="377">
        <v>3000</v>
      </c>
      <c r="G194" s="377"/>
      <c r="H194" s="378">
        <v>3000</v>
      </c>
      <c r="I194" s="320">
        <v>2907.9580000000001</v>
      </c>
      <c r="J194" s="320">
        <f>H194-I194</f>
        <v>92.041999999999916</v>
      </c>
      <c r="K194" s="319">
        <f>I194/H194*100</f>
        <v>96.931933333333333</v>
      </c>
      <c r="L194" s="378"/>
      <c r="M194" s="379"/>
      <c r="N194" s="376" t="s">
        <v>545</v>
      </c>
    </row>
    <row r="195" spans="1:14" s="146" customFormat="1" ht="19.5" customHeight="1">
      <c r="A195" s="384" t="s">
        <v>321</v>
      </c>
      <c r="B195" s="311"/>
      <c r="C195" s="377"/>
      <c r="D195" s="377"/>
      <c r="E195" s="377"/>
      <c r="F195" s="377"/>
      <c r="G195" s="377"/>
      <c r="H195" s="378"/>
      <c r="I195" s="320"/>
      <c r="J195" s="381"/>
      <c r="K195" s="378"/>
      <c r="L195" s="378"/>
      <c r="M195" s="379"/>
      <c r="N195" s="376"/>
    </row>
    <row r="196" spans="1:14" s="146" customFormat="1" ht="27.75" customHeight="1">
      <c r="A196" s="638" t="s">
        <v>346</v>
      </c>
      <c r="B196" s="311" t="s">
        <v>95</v>
      </c>
      <c r="C196" s="377">
        <v>1</v>
      </c>
      <c r="D196" s="377">
        <v>1</v>
      </c>
      <c r="E196" s="377">
        <f>D18/C18*100</f>
        <v>100</v>
      </c>
      <c r="F196" s="377">
        <v>2000</v>
      </c>
      <c r="G196" s="377"/>
      <c r="H196" s="381">
        <v>2000</v>
      </c>
      <c r="I196" s="320">
        <v>1641.521</v>
      </c>
      <c r="J196" s="320">
        <f>H196-I196</f>
        <v>358.47900000000004</v>
      </c>
      <c r="K196" s="320">
        <f>I196/H196*100</f>
        <v>82.076049999999995</v>
      </c>
      <c r="L196" s="381">
        <v>1477.37</v>
      </c>
      <c r="M196" s="379">
        <f>SUM(L196/I196)*100</f>
        <v>90.000067011022082</v>
      </c>
      <c r="N196" s="376" t="s">
        <v>78</v>
      </c>
    </row>
    <row r="197" spans="1:14" s="146" customFormat="1" ht="27.75" customHeight="1">
      <c r="A197" s="462" t="s">
        <v>347</v>
      </c>
      <c r="B197" s="311"/>
      <c r="C197" s="377"/>
      <c r="D197" s="377"/>
      <c r="E197" s="377"/>
      <c r="F197" s="377"/>
      <c r="G197" s="377"/>
      <c r="H197" s="381"/>
      <c r="I197" s="320"/>
      <c r="J197" s="381"/>
      <c r="K197" s="381"/>
      <c r="L197" s="381"/>
      <c r="M197" s="381"/>
      <c r="N197" s="376"/>
    </row>
    <row r="198" spans="1:14" s="146" customFormat="1" ht="27.75" customHeight="1">
      <c r="A198" s="635" t="s">
        <v>348</v>
      </c>
      <c r="B198" s="311" t="s">
        <v>95</v>
      </c>
      <c r="C198" s="377">
        <v>1</v>
      </c>
      <c r="D198" s="377">
        <v>1</v>
      </c>
      <c r="E198" s="377">
        <v>100</v>
      </c>
      <c r="F198" s="377">
        <v>3000</v>
      </c>
      <c r="G198" s="377"/>
      <c r="H198" s="381">
        <v>3000</v>
      </c>
      <c r="I198" s="320">
        <v>2443.6909999999998</v>
      </c>
      <c r="J198" s="320">
        <f t="shared" ref="J198:J204" si="4">H198-I198</f>
        <v>556.3090000000002</v>
      </c>
      <c r="K198" s="320">
        <f>I198/H198*100</f>
        <v>81.456366666666653</v>
      </c>
      <c r="L198" s="381">
        <v>2119.3200000000002</v>
      </c>
      <c r="M198" s="381">
        <f>SUM(L198/I198)*100</f>
        <v>86.726185921215091</v>
      </c>
      <c r="N198" s="376" t="s">
        <v>78</v>
      </c>
    </row>
    <row r="199" spans="1:14" ht="33">
      <c r="A199" s="145" t="s">
        <v>349</v>
      </c>
      <c r="B199" s="327"/>
      <c r="C199" s="532">
        <f t="shared" ref="C199:D199" si="5">C200</f>
        <v>20</v>
      </c>
      <c r="D199" s="532">
        <f t="shared" si="5"/>
        <v>8</v>
      </c>
      <c r="E199" s="328">
        <f>D199/C199*100</f>
        <v>40</v>
      </c>
      <c r="F199" s="328" t="e">
        <f>+#REF!</f>
        <v>#REF!</v>
      </c>
      <c r="G199" s="328" t="e">
        <f>#REF!+G200</f>
        <v>#REF!</v>
      </c>
      <c r="H199" s="329">
        <f>H200</f>
        <v>20000</v>
      </c>
      <c r="I199" s="330">
        <f>I200</f>
        <v>19297.286999999997</v>
      </c>
      <c r="J199" s="330">
        <f t="shared" si="4"/>
        <v>702.71300000000338</v>
      </c>
      <c r="K199" s="329">
        <f>I199/H199*100</f>
        <v>96.486434999999986</v>
      </c>
      <c r="L199" s="329"/>
      <c r="M199" s="331"/>
      <c r="N199" s="386"/>
    </row>
    <row r="200" spans="1:14" ht="40.5" customHeight="1">
      <c r="A200" s="312" t="s">
        <v>350</v>
      </c>
      <c r="B200" s="304"/>
      <c r="C200" s="531">
        <f>C201+C204+C217</f>
        <v>20</v>
      </c>
      <c r="D200" s="531">
        <f>D201+D204+D217</f>
        <v>8</v>
      </c>
      <c r="E200" s="313">
        <f>D200/C200*100</f>
        <v>40</v>
      </c>
      <c r="F200" s="313" t="e">
        <f>+F201+#REF!+F204+F217</f>
        <v>#REF!</v>
      </c>
      <c r="G200" s="313" t="e">
        <f>+G201+#REF!+G204+G217</f>
        <v>#REF!</v>
      </c>
      <c r="H200" s="314">
        <f>H201+H204+H217</f>
        <v>20000</v>
      </c>
      <c r="I200" s="315">
        <f>I201+I204+I217</f>
        <v>19297.286999999997</v>
      </c>
      <c r="J200" s="315">
        <f t="shared" si="4"/>
        <v>702.71300000000338</v>
      </c>
      <c r="K200" s="314"/>
      <c r="L200" s="314"/>
      <c r="M200" s="316"/>
      <c r="N200" s="387"/>
    </row>
    <row r="201" spans="1:14" ht="22.5" customHeight="1">
      <c r="A201" s="304" t="s">
        <v>214</v>
      </c>
      <c r="B201" s="304"/>
      <c r="C201" s="313">
        <f>SUM(C202:C203)</f>
        <v>2</v>
      </c>
      <c r="D201" s="313">
        <f>SUM(D202:D203)</f>
        <v>0</v>
      </c>
      <c r="E201" s="313">
        <f>D201/C201*100</f>
        <v>0</v>
      </c>
      <c r="F201" s="313">
        <f>SUM(F202:F203)</f>
        <v>0</v>
      </c>
      <c r="G201" s="313">
        <f>SUM(G202:G203)</f>
        <v>3136</v>
      </c>
      <c r="H201" s="314">
        <f>SUM(H202:H203)</f>
        <v>3136</v>
      </c>
      <c r="I201" s="315">
        <f>SUM(I202:I203)</f>
        <v>3136</v>
      </c>
      <c r="J201" s="315">
        <f t="shared" si="4"/>
        <v>0</v>
      </c>
      <c r="K201" s="314">
        <f>I201/H201*100</f>
        <v>100</v>
      </c>
      <c r="L201" s="314"/>
      <c r="M201" s="316"/>
      <c r="N201" s="322"/>
    </row>
    <row r="202" spans="1:14" s="217" customFormat="1" ht="31.5" customHeight="1">
      <c r="A202" s="305" t="s">
        <v>351</v>
      </c>
      <c r="B202" s="305" t="s">
        <v>95</v>
      </c>
      <c r="C202" s="318">
        <v>1</v>
      </c>
      <c r="D202" s="318"/>
      <c r="E202" s="318"/>
      <c r="F202" s="318"/>
      <c r="G202" s="318">
        <v>990</v>
      </c>
      <c r="H202" s="320">
        <v>990</v>
      </c>
      <c r="I202" s="320">
        <v>334.20600000000002</v>
      </c>
      <c r="J202" s="320">
        <f t="shared" si="4"/>
        <v>655.79399999999998</v>
      </c>
      <c r="K202" s="320">
        <f>I202/H202*100</f>
        <v>33.758181818181818</v>
      </c>
      <c r="L202" s="320"/>
      <c r="M202" s="321"/>
      <c r="N202" s="322" t="s">
        <v>460</v>
      </c>
    </row>
    <row r="203" spans="1:14" s="217" customFormat="1" ht="45.6" customHeight="1">
      <c r="A203" s="305" t="s">
        <v>352</v>
      </c>
      <c r="B203" s="305" t="s">
        <v>95</v>
      </c>
      <c r="C203" s="318">
        <v>1</v>
      </c>
      <c r="D203" s="318"/>
      <c r="E203" s="318"/>
      <c r="F203" s="318"/>
      <c r="G203" s="318">
        <v>2146</v>
      </c>
      <c r="H203" s="320">
        <v>2146</v>
      </c>
      <c r="I203" s="320">
        <v>2801.7939999999999</v>
      </c>
      <c r="J203" s="320">
        <f t="shared" si="4"/>
        <v>-655.79399999999987</v>
      </c>
      <c r="K203" s="320">
        <f>I203/H203*100</f>
        <v>130.55890027958992</v>
      </c>
      <c r="L203" s="320"/>
      <c r="M203" s="321"/>
      <c r="N203" s="322" t="s">
        <v>539</v>
      </c>
    </row>
    <row r="204" spans="1:14" ht="30" customHeight="1">
      <c r="A204" s="304" t="s">
        <v>232</v>
      </c>
      <c r="B204" s="304"/>
      <c r="C204" s="313">
        <f>SUM(C205:C215)</f>
        <v>10</v>
      </c>
      <c r="D204" s="313">
        <f>SUM(D205:D215)</f>
        <v>3</v>
      </c>
      <c r="E204" s="313">
        <f>D204/C204*100</f>
        <v>30</v>
      </c>
      <c r="F204" s="313">
        <f>SUM(F205:F215)</f>
        <v>0</v>
      </c>
      <c r="G204" s="313">
        <f>SUM(G205:G215)</f>
        <v>11417.69</v>
      </c>
      <c r="H204" s="314">
        <f>SUM(H205:H216)</f>
        <v>11417.68</v>
      </c>
      <c r="I204" s="315">
        <f>SUM(I205:I216)</f>
        <v>10766.386999999999</v>
      </c>
      <c r="J204" s="315">
        <f t="shared" si="4"/>
        <v>651.29300000000148</v>
      </c>
      <c r="K204" s="314">
        <f>I204/H204*100</f>
        <v>94.295750099845151</v>
      </c>
      <c r="L204" s="314"/>
      <c r="M204" s="316"/>
      <c r="N204" s="322"/>
    </row>
    <row r="205" spans="1:14" ht="45.75" customHeight="1">
      <c r="A205" s="305" t="s">
        <v>353</v>
      </c>
      <c r="B205" s="305" t="s">
        <v>95</v>
      </c>
      <c r="C205" s="318">
        <v>1</v>
      </c>
      <c r="D205" s="318"/>
      <c r="E205" s="318"/>
      <c r="F205" s="318"/>
      <c r="G205" s="318">
        <v>675</v>
      </c>
      <c r="H205" s="319">
        <v>675</v>
      </c>
      <c r="I205" s="320">
        <v>477.28399999999999</v>
      </c>
      <c r="J205" s="320">
        <f t="shared" ref="J205:J214" si="6">H205-I205</f>
        <v>197.71600000000001</v>
      </c>
      <c r="K205" s="319" t="s">
        <v>429</v>
      </c>
      <c r="L205" s="319"/>
      <c r="M205" s="321"/>
      <c r="N205" s="322" t="s">
        <v>538</v>
      </c>
    </row>
    <row r="206" spans="1:14" ht="30" customHeight="1">
      <c r="A206" s="553" t="s">
        <v>354</v>
      </c>
      <c r="B206" s="305" t="s">
        <v>95</v>
      </c>
      <c r="C206" s="318"/>
      <c r="D206" s="318"/>
      <c r="E206" s="318"/>
      <c r="F206" s="318"/>
      <c r="G206" s="318">
        <v>2150</v>
      </c>
      <c r="H206" s="319"/>
      <c r="I206" s="320"/>
      <c r="J206" s="320"/>
      <c r="K206" s="319"/>
      <c r="L206" s="319"/>
      <c r="M206" s="321"/>
      <c r="N206" s="322"/>
    </row>
    <row r="207" spans="1:14" ht="55.5" customHeight="1">
      <c r="A207" s="455" t="s">
        <v>473</v>
      </c>
      <c r="B207" s="305" t="s">
        <v>95</v>
      </c>
      <c r="C207" s="318">
        <v>1</v>
      </c>
      <c r="D207" s="318"/>
      <c r="E207" s="318"/>
      <c r="F207" s="318"/>
      <c r="G207" s="318"/>
      <c r="H207" s="458">
        <v>750</v>
      </c>
      <c r="I207" s="320">
        <v>731.69299999999998</v>
      </c>
      <c r="J207" s="458">
        <f t="shared" si="6"/>
        <v>18.307000000000016</v>
      </c>
      <c r="K207" s="458">
        <f t="shared" ref="K207:K217" si="7">I207/H207*100</f>
        <v>97.559066666666666</v>
      </c>
      <c r="L207" s="320"/>
      <c r="M207" s="321"/>
      <c r="N207" s="322" t="s">
        <v>521</v>
      </c>
    </row>
    <row r="208" spans="1:14" ht="29.45" customHeight="1">
      <c r="A208" s="455" t="s">
        <v>476</v>
      </c>
      <c r="B208" s="305" t="s">
        <v>95</v>
      </c>
      <c r="C208" s="318">
        <v>1</v>
      </c>
      <c r="D208" s="377">
        <v>1</v>
      </c>
      <c r="E208" s="377">
        <f>D18/C18*100</f>
        <v>100</v>
      </c>
      <c r="F208" s="318"/>
      <c r="G208" s="318"/>
      <c r="H208" s="320">
        <v>750</v>
      </c>
      <c r="I208" s="320">
        <v>743.91399999999999</v>
      </c>
      <c r="J208" s="320">
        <f t="shared" si="6"/>
        <v>6.0860000000000127</v>
      </c>
      <c r="K208" s="320">
        <f t="shared" si="7"/>
        <v>99.188533333333325</v>
      </c>
      <c r="L208" s="320">
        <v>669.01199999999994</v>
      </c>
      <c r="M208" s="321">
        <f>SUM(L208/I208)*100</f>
        <v>89.931363033899075</v>
      </c>
      <c r="N208" s="322" t="s">
        <v>78</v>
      </c>
    </row>
    <row r="209" spans="1:14" ht="50.45" customHeight="1">
      <c r="A209" s="455" t="s">
        <v>477</v>
      </c>
      <c r="B209" s="305" t="s">
        <v>95</v>
      </c>
      <c r="C209" s="318">
        <v>1</v>
      </c>
      <c r="D209" s="318">
        <v>1</v>
      </c>
      <c r="E209" s="318">
        <f>C209/D209*100</f>
        <v>100</v>
      </c>
      <c r="F209" s="318"/>
      <c r="G209" s="318"/>
      <c r="H209" s="320">
        <v>650</v>
      </c>
      <c r="I209" s="320">
        <v>638</v>
      </c>
      <c r="J209" s="320">
        <f t="shared" si="6"/>
        <v>12</v>
      </c>
      <c r="K209" s="320">
        <f t="shared" si="7"/>
        <v>98.15384615384616</v>
      </c>
      <c r="L209" s="320">
        <v>638</v>
      </c>
      <c r="M209" s="321">
        <f>SUM(L209/I209)*100</f>
        <v>100</v>
      </c>
      <c r="N209" s="322" t="s">
        <v>78</v>
      </c>
    </row>
    <row r="210" spans="1:14" ht="25.9" customHeight="1">
      <c r="A210" s="305" t="s">
        <v>474</v>
      </c>
      <c r="B210" s="305"/>
      <c r="C210" s="318"/>
      <c r="D210" s="318"/>
      <c r="E210" s="318"/>
      <c r="F210" s="318"/>
      <c r="G210" s="318"/>
      <c r="H210" s="458"/>
      <c r="I210" s="320"/>
      <c r="J210" s="458"/>
      <c r="K210" s="458"/>
      <c r="L210" s="320"/>
      <c r="M210" s="321"/>
      <c r="N210" s="322"/>
    </row>
    <row r="211" spans="1:14" ht="30.6" customHeight="1">
      <c r="A211" s="455" t="s">
        <v>478</v>
      </c>
      <c r="B211" s="305" t="s">
        <v>469</v>
      </c>
      <c r="C211" s="318">
        <v>1</v>
      </c>
      <c r="D211" s="318">
        <v>1</v>
      </c>
      <c r="E211" s="318">
        <f>C211/D211*100</f>
        <v>100</v>
      </c>
      <c r="F211" s="318"/>
      <c r="G211" s="318">
        <v>6263.59</v>
      </c>
      <c r="H211" s="664">
        <v>6263.58</v>
      </c>
      <c r="I211" s="320">
        <v>2164.2860000000001</v>
      </c>
      <c r="J211" s="664">
        <f>SUM(H211-5345.437)</f>
        <v>918.14300000000003</v>
      </c>
      <c r="K211" s="664">
        <f>SUM(5345.437/H211)*100</f>
        <v>85.341561854402741</v>
      </c>
      <c r="L211" s="319">
        <v>1947.85</v>
      </c>
      <c r="M211" s="321">
        <f>SUM(L211/I211)*100</f>
        <v>89.99965808585371</v>
      </c>
      <c r="N211" s="322" t="s">
        <v>501</v>
      </c>
    </row>
    <row r="212" spans="1:14" ht="42.75" customHeight="1">
      <c r="A212" s="455" t="s">
        <v>479</v>
      </c>
      <c r="B212" s="305" t="s">
        <v>469</v>
      </c>
      <c r="C212" s="318">
        <v>1</v>
      </c>
      <c r="D212" s="318"/>
      <c r="E212" s="318"/>
      <c r="F212" s="318"/>
      <c r="G212" s="318"/>
      <c r="H212" s="665"/>
      <c r="I212" s="320">
        <v>3181.1509999999998</v>
      </c>
      <c r="J212" s="665"/>
      <c r="K212" s="665"/>
      <c r="L212" s="320"/>
      <c r="M212" s="321"/>
      <c r="N212" s="322" t="s">
        <v>560</v>
      </c>
    </row>
    <row r="213" spans="1:14" ht="54" customHeight="1">
      <c r="A213" s="305" t="s">
        <v>355</v>
      </c>
      <c r="B213" s="305" t="s">
        <v>95</v>
      </c>
      <c r="C213" s="318">
        <v>1</v>
      </c>
      <c r="D213" s="318"/>
      <c r="E213" s="318"/>
      <c r="F213" s="318"/>
      <c r="G213" s="318">
        <v>650</v>
      </c>
      <c r="H213" s="319">
        <v>650</v>
      </c>
      <c r="I213" s="320">
        <v>585.625</v>
      </c>
      <c r="J213" s="320">
        <f t="shared" si="6"/>
        <v>64.375</v>
      </c>
      <c r="K213" s="319">
        <f t="shared" si="7"/>
        <v>90.096153846153854</v>
      </c>
      <c r="L213" s="319"/>
      <c r="M213" s="321"/>
      <c r="N213" s="322" t="s">
        <v>522</v>
      </c>
    </row>
    <row r="214" spans="1:14" ht="52.9" customHeight="1">
      <c r="A214" s="305" t="s">
        <v>356</v>
      </c>
      <c r="B214" s="305" t="s">
        <v>95</v>
      </c>
      <c r="C214" s="318">
        <v>1</v>
      </c>
      <c r="D214" s="318"/>
      <c r="E214" s="318"/>
      <c r="F214" s="318"/>
      <c r="G214" s="318">
        <v>758</v>
      </c>
      <c r="H214" s="319">
        <v>758</v>
      </c>
      <c r="I214" s="320">
        <v>1274.1510000000001</v>
      </c>
      <c r="J214" s="320">
        <f t="shared" si="6"/>
        <v>-516.15100000000007</v>
      </c>
      <c r="K214" s="319">
        <f t="shared" si="7"/>
        <v>168.09379947229553</v>
      </c>
      <c r="L214" s="319"/>
      <c r="M214" s="321"/>
      <c r="N214" s="322" t="s">
        <v>531</v>
      </c>
    </row>
    <row r="215" spans="1:14" ht="28.15" customHeight="1">
      <c r="A215" s="305" t="s">
        <v>357</v>
      </c>
      <c r="B215" s="305" t="s">
        <v>358</v>
      </c>
      <c r="C215" s="318">
        <v>2</v>
      </c>
      <c r="D215" s="318"/>
      <c r="E215" s="318"/>
      <c r="F215" s="318"/>
      <c r="G215" s="318">
        <v>921.1</v>
      </c>
      <c r="H215" s="664">
        <v>921.1</v>
      </c>
      <c r="I215" s="320">
        <v>770.28300000000002</v>
      </c>
      <c r="J215" s="664">
        <f>SUM(921.1-970.3)</f>
        <v>-49.199999999999932</v>
      </c>
      <c r="K215" s="664">
        <v>105.34</v>
      </c>
      <c r="L215" s="319"/>
      <c r="M215" s="321"/>
      <c r="N215" s="322" t="s">
        <v>489</v>
      </c>
    </row>
    <row r="216" spans="1:14" ht="29.45" customHeight="1">
      <c r="A216" s="455" t="s">
        <v>470</v>
      </c>
      <c r="B216" s="305" t="s">
        <v>95</v>
      </c>
      <c r="C216" s="318">
        <v>1</v>
      </c>
      <c r="D216" s="318"/>
      <c r="E216" s="318"/>
      <c r="F216" s="318"/>
      <c r="G216" s="318"/>
      <c r="H216" s="665"/>
      <c r="I216" s="320">
        <v>200</v>
      </c>
      <c r="J216" s="665"/>
      <c r="K216" s="665"/>
      <c r="L216" s="320"/>
      <c r="M216" s="321"/>
      <c r="N216" s="322" t="s">
        <v>420</v>
      </c>
    </row>
    <row r="217" spans="1:14">
      <c r="A217" s="304" t="s">
        <v>124</v>
      </c>
      <c r="B217" s="304"/>
      <c r="C217" s="313">
        <f>SUM(C218:C224)</f>
        <v>8</v>
      </c>
      <c r="D217" s="313">
        <f>SUM(D218:D224)</f>
        <v>5</v>
      </c>
      <c r="E217" s="313">
        <f>D217/C217*100</f>
        <v>62.5</v>
      </c>
      <c r="F217" s="313">
        <f>SUM(F218:F224)</f>
        <v>0</v>
      </c>
      <c r="G217" s="313">
        <f>SUM(G218:G224)</f>
        <v>5446.3200000000006</v>
      </c>
      <c r="H217" s="314">
        <f>H218+H219+H220+H221+H222+H223+H224+H225</f>
        <v>5446.3200000000006</v>
      </c>
      <c r="I217" s="315">
        <f>I218+I219+I220+I221+I222+I223+I224+I225</f>
        <v>5394.9</v>
      </c>
      <c r="J217" s="315">
        <f>J218+J219+J220+J221+J222+J223+J224+J225</f>
        <v>337.62600000000009</v>
      </c>
      <c r="K217" s="314">
        <f t="shared" si="7"/>
        <v>99.055876261402176</v>
      </c>
      <c r="L217" s="315">
        <f>L218+L219+L220+L221+L222+L223+L224+L225</f>
        <v>4033.768</v>
      </c>
      <c r="M217" s="316">
        <f>L217/I217*100</f>
        <v>74.770023540751453</v>
      </c>
      <c r="N217" s="322"/>
    </row>
    <row r="218" spans="1:14" ht="68.25" customHeight="1">
      <c r="A218" s="553" t="s">
        <v>359</v>
      </c>
      <c r="B218" s="305" t="s">
        <v>95</v>
      </c>
      <c r="C218" s="318">
        <v>1</v>
      </c>
      <c r="D218" s="318"/>
      <c r="E218" s="318"/>
      <c r="F218" s="318"/>
      <c r="G218" s="318">
        <v>95</v>
      </c>
      <c r="H218" s="319">
        <v>95</v>
      </c>
      <c r="I218" s="320"/>
      <c r="J218" s="320">
        <f t="shared" ref="J218:J224" si="8">H218-I218</f>
        <v>95</v>
      </c>
      <c r="K218" s="319">
        <f t="shared" ref="K218:K224" si="9">I218/H218*100</f>
        <v>0</v>
      </c>
      <c r="L218" s="319"/>
      <c r="M218" s="321"/>
      <c r="N218" s="322" t="s">
        <v>425</v>
      </c>
    </row>
    <row r="219" spans="1:14" ht="37.5" customHeight="1">
      <c r="A219" s="305" t="s">
        <v>360</v>
      </c>
      <c r="B219" s="305" t="s">
        <v>95</v>
      </c>
      <c r="C219" s="318">
        <v>1</v>
      </c>
      <c r="D219" s="318"/>
      <c r="E219" s="318"/>
      <c r="F219" s="318"/>
      <c r="G219" s="318">
        <v>800</v>
      </c>
      <c r="H219" s="319">
        <v>800</v>
      </c>
      <c r="I219" s="320">
        <v>779.94899999999996</v>
      </c>
      <c r="J219" s="320">
        <f t="shared" si="8"/>
        <v>20.051000000000045</v>
      </c>
      <c r="K219" s="319">
        <f t="shared" si="9"/>
        <v>97.493624999999994</v>
      </c>
      <c r="L219" s="319"/>
      <c r="M219" s="321"/>
      <c r="N219" s="322" t="s">
        <v>480</v>
      </c>
    </row>
    <row r="220" spans="1:14" ht="59.25" customHeight="1">
      <c r="A220" s="305" t="s">
        <v>361</v>
      </c>
      <c r="B220" s="305" t="s">
        <v>95</v>
      </c>
      <c r="C220" s="318">
        <v>2</v>
      </c>
      <c r="D220" s="377">
        <v>1</v>
      </c>
      <c r="E220" s="377">
        <f>D18/C18*100</f>
        <v>100</v>
      </c>
      <c r="F220" s="318"/>
      <c r="G220" s="318">
        <v>1580</v>
      </c>
      <c r="H220" s="319">
        <v>1580</v>
      </c>
      <c r="I220" s="320">
        <v>1621</v>
      </c>
      <c r="J220" s="320">
        <f t="shared" si="8"/>
        <v>-41</v>
      </c>
      <c r="K220" s="319">
        <f t="shared" si="9"/>
        <v>102.59493670886076</v>
      </c>
      <c r="L220" s="319">
        <v>1458.9</v>
      </c>
      <c r="M220" s="321">
        <f>SUM(L220/I220)*100</f>
        <v>90</v>
      </c>
      <c r="N220" s="431" t="s">
        <v>532</v>
      </c>
    </row>
    <row r="221" spans="1:14" ht="30.75" customHeight="1">
      <c r="A221" s="305" t="s">
        <v>362</v>
      </c>
      <c r="B221" s="305" t="s">
        <v>95</v>
      </c>
      <c r="C221" s="318">
        <v>1</v>
      </c>
      <c r="D221" s="318">
        <v>1</v>
      </c>
      <c r="E221" s="318">
        <f>C221/D221*100</f>
        <v>100</v>
      </c>
      <c r="F221" s="318"/>
      <c r="G221" s="318">
        <v>290</v>
      </c>
      <c r="H221" s="319">
        <v>290</v>
      </c>
      <c r="I221" s="320">
        <v>215.13399999999999</v>
      </c>
      <c r="J221" s="320">
        <f t="shared" si="8"/>
        <v>74.866000000000014</v>
      </c>
      <c r="K221" s="319">
        <f>I221/H221*100</f>
        <v>74.184137931034471</v>
      </c>
      <c r="L221" s="319">
        <v>197.29</v>
      </c>
      <c r="M221" s="321">
        <f>SUM(L221/I221)*100</f>
        <v>91.7056346277204</v>
      </c>
      <c r="N221" s="322" t="s">
        <v>78</v>
      </c>
    </row>
    <row r="222" spans="1:14" ht="30" customHeight="1">
      <c r="A222" s="305" t="s">
        <v>363</v>
      </c>
      <c r="B222" s="305" t="s">
        <v>95</v>
      </c>
      <c r="C222" s="318">
        <v>1</v>
      </c>
      <c r="D222" s="318">
        <v>1</v>
      </c>
      <c r="E222" s="318">
        <f t="shared" ref="E222:E223" si="10">C222/D222*100</f>
        <v>100</v>
      </c>
      <c r="F222" s="318"/>
      <c r="G222" s="318">
        <v>620</v>
      </c>
      <c r="H222" s="319">
        <v>620</v>
      </c>
      <c r="I222" s="320">
        <v>607.5</v>
      </c>
      <c r="J222" s="320">
        <f t="shared" si="8"/>
        <v>12.5</v>
      </c>
      <c r="K222" s="319">
        <f t="shared" si="9"/>
        <v>97.983870967741936</v>
      </c>
      <c r="L222" s="319">
        <v>607.49800000000005</v>
      </c>
      <c r="M222" s="321">
        <f>SUM(L222/I222)*100</f>
        <v>99.999670781893016</v>
      </c>
      <c r="N222" s="322" t="s">
        <v>78</v>
      </c>
    </row>
    <row r="223" spans="1:14" ht="27.75" customHeight="1">
      <c r="A223" s="305" t="s">
        <v>364</v>
      </c>
      <c r="B223" s="305" t="s">
        <v>95</v>
      </c>
      <c r="C223" s="318">
        <v>1</v>
      </c>
      <c r="D223" s="318">
        <v>1</v>
      </c>
      <c r="E223" s="318">
        <f t="shared" si="10"/>
        <v>100</v>
      </c>
      <c r="F223" s="318"/>
      <c r="G223" s="318">
        <v>793.52</v>
      </c>
      <c r="H223" s="319">
        <v>793.52</v>
      </c>
      <c r="I223" s="320">
        <v>733.59799999999996</v>
      </c>
      <c r="J223" s="320">
        <f t="shared" si="8"/>
        <v>59.922000000000025</v>
      </c>
      <c r="K223" s="319">
        <f>I223/H223*100</f>
        <v>92.448583526565173</v>
      </c>
      <c r="L223" s="319">
        <v>733.6</v>
      </c>
      <c r="M223" s="321">
        <f>SUM(L223/I223)*100</f>
        <v>100.00027262887849</v>
      </c>
      <c r="N223" s="322" t="s">
        <v>78</v>
      </c>
    </row>
    <row r="224" spans="1:14" ht="57" customHeight="1">
      <c r="A224" s="305" t="s">
        <v>365</v>
      </c>
      <c r="B224" s="305" t="s">
        <v>95</v>
      </c>
      <c r="C224" s="318">
        <v>1</v>
      </c>
      <c r="D224" s="318">
        <v>1</v>
      </c>
      <c r="E224" s="318">
        <v>100</v>
      </c>
      <c r="F224" s="318"/>
      <c r="G224" s="318">
        <v>1267.8</v>
      </c>
      <c r="H224" s="319">
        <v>1267.8</v>
      </c>
      <c r="I224" s="320">
        <v>1151.5129999999999</v>
      </c>
      <c r="J224" s="320">
        <f t="shared" si="8"/>
        <v>116.28700000000003</v>
      </c>
      <c r="K224" s="319">
        <f t="shared" si="9"/>
        <v>90.82765420413314</v>
      </c>
      <c r="L224" s="319">
        <v>1036.48</v>
      </c>
      <c r="M224" s="321">
        <f>SUM(L224/I224)*100</f>
        <v>90.010273440247758</v>
      </c>
      <c r="N224" s="322" t="s">
        <v>523</v>
      </c>
    </row>
    <row r="225" spans="1:14" ht="52.5" customHeight="1">
      <c r="A225" s="455" t="s">
        <v>472</v>
      </c>
      <c r="B225" s="305" t="s">
        <v>95</v>
      </c>
      <c r="C225" s="318"/>
      <c r="D225" s="318"/>
      <c r="E225" s="318"/>
      <c r="F225" s="318"/>
      <c r="G225" s="318"/>
      <c r="H225" s="320"/>
      <c r="I225" s="320">
        <v>286.20600000000002</v>
      </c>
      <c r="J225" s="320"/>
      <c r="K225" s="320">
        <v>100</v>
      </c>
      <c r="L225" s="320"/>
      <c r="M225" s="321"/>
      <c r="N225" s="322" t="s">
        <v>488</v>
      </c>
    </row>
    <row r="226" spans="1:14" s="457" customFormat="1" ht="15.75">
      <c r="A226" s="148" t="s">
        <v>28</v>
      </c>
      <c r="B226" s="149"/>
      <c r="C226" s="534"/>
      <c r="D226" s="534"/>
      <c r="E226" s="237"/>
      <c r="F226" s="238" t="e">
        <f>F11+F23</f>
        <v>#REF!</v>
      </c>
      <c r="G226" s="238" t="e">
        <f>G11+G23</f>
        <v>#REF!</v>
      </c>
      <c r="H226" s="239">
        <f>H23+H11</f>
        <v>200000</v>
      </c>
      <c r="I226" s="239">
        <f>I23+I11</f>
        <v>136994.34599999999</v>
      </c>
      <c r="J226" s="239">
        <f>H226-I226</f>
        <v>63005.65400000001</v>
      </c>
      <c r="K226" s="239">
        <f>I226/H226*100</f>
        <v>68.497173000000004</v>
      </c>
      <c r="L226" s="239">
        <f>L23+L11</f>
        <v>84742.080000000002</v>
      </c>
      <c r="M226" s="221">
        <f>SUM(L226/I226*100)</f>
        <v>61.858085734428784</v>
      </c>
      <c r="N226" s="150"/>
    </row>
    <row r="228" spans="1:14" s="194" customFormat="1" ht="18.75">
      <c r="A228" s="194" t="s">
        <v>404</v>
      </c>
      <c r="B228" s="194" t="s">
        <v>405</v>
      </c>
      <c r="E228" s="194" t="s">
        <v>406</v>
      </c>
      <c r="H228" s="195"/>
      <c r="M228" s="194" t="s">
        <v>407</v>
      </c>
    </row>
    <row r="229" spans="1:14" s="200" customFormat="1" ht="18" customHeight="1">
      <c r="H229" s="202"/>
    </row>
    <row r="230" spans="1:14" s="200" customFormat="1" ht="17.25" customHeight="1"/>
    <row r="231" spans="1:14" s="195" customFormat="1" ht="18.75">
      <c r="A231" s="195" t="s">
        <v>484</v>
      </c>
      <c r="B231" s="195" t="s">
        <v>409</v>
      </c>
      <c r="E231" s="195" t="s">
        <v>533</v>
      </c>
      <c r="J231" s="195" t="s">
        <v>443</v>
      </c>
      <c r="M231" s="195" t="s">
        <v>427</v>
      </c>
    </row>
    <row r="232" spans="1:14" s="196" customFormat="1" ht="18.75">
      <c r="A232" s="196" t="s">
        <v>412</v>
      </c>
      <c r="B232" s="196" t="s">
        <v>413</v>
      </c>
      <c r="E232" s="196" t="s">
        <v>457</v>
      </c>
      <c r="J232" s="196" t="s">
        <v>458</v>
      </c>
      <c r="M232" s="196" t="s">
        <v>428</v>
      </c>
    </row>
    <row r="233" spans="1:14" ht="21">
      <c r="A233" s="154"/>
      <c r="B233" s="155"/>
      <c r="C233" s="156"/>
      <c r="D233" s="156"/>
      <c r="E233" s="156"/>
      <c r="F233" s="156"/>
      <c r="G233" s="156"/>
      <c r="H233" s="156"/>
      <c r="I233" s="222"/>
      <c r="J233" s="156"/>
      <c r="K233" s="156"/>
      <c r="L233" s="156"/>
      <c r="M233" s="156"/>
      <c r="N233" s="153"/>
    </row>
    <row r="234" spans="1:14" ht="21">
      <c r="A234" s="157"/>
      <c r="B234" s="155"/>
      <c r="C234" s="156"/>
      <c r="D234" s="156"/>
      <c r="E234" s="156"/>
      <c r="F234" s="158"/>
      <c r="G234" s="156"/>
      <c r="H234" s="156"/>
      <c r="I234" s="222"/>
      <c r="J234" s="156"/>
      <c r="K234" s="156"/>
      <c r="L234" s="156"/>
      <c r="M234" s="156"/>
      <c r="N234" s="153"/>
    </row>
    <row r="235" spans="1:14" ht="21">
      <c r="A235" s="151"/>
      <c r="B235" s="152"/>
      <c r="C235" s="158"/>
      <c r="D235" s="158"/>
      <c r="E235" s="158"/>
      <c r="F235" s="158"/>
      <c r="G235" s="158"/>
      <c r="H235" s="158"/>
      <c r="I235" s="223"/>
      <c r="J235" s="158"/>
      <c r="K235" s="158"/>
      <c r="L235" s="158"/>
      <c r="M235" s="158"/>
      <c r="N235" s="153"/>
    </row>
    <row r="236" spans="1:14" ht="15">
      <c r="A236" s="121"/>
      <c r="B236" s="159"/>
      <c r="C236" s="147"/>
      <c r="D236" s="147"/>
      <c r="E236" s="147"/>
      <c r="F236" s="121"/>
      <c r="G236" s="121"/>
      <c r="H236" s="121"/>
      <c r="I236" s="224"/>
      <c r="J236" s="121"/>
      <c r="K236" s="121"/>
      <c r="L236" s="121"/>
      <c r="M236" s="121"/>
      <c r="N236" s="121"/>
    </row>
    <row r="237" spans="1:14" ht="15">
      <c r="A237" s="160"/>
      <c r="B237" s="161"/>
      <c r="C237" s="162"/>
      <c r="D237" s="162"/>
      <c r="E237" s="162"/>
      <c r="F237" s="163"/>
      <c r="G237" s="164"/>
      <c r="H237" s="164"/>
      <c r="I237" s="225"/>
      <c r="J237" s="164"/>
      <c r="K237" s="164"/>
      <c r="L237" s="164"/>
      <c r="M237" s="164"/>
      <c r="N237" s="164"/>
    </row>
    <row r="238" spans="1:14">
      <c r="A238" s="165"/>
      <c r="F238" s="166"/>
      <c r="G238" s="166"/>
      <c r="H238" s="166"/>
      <c r="I238" s="226"/>
      <c r="J238" s="166"/>
      <c r="K238" s="166"/>
      <c r="L238" s="166"/>
      <c r="M238" s="166"/>
      <c r="N238" s="166"/>
    </row>
  </sheetData>
  <mergeCells count="17">
    <mergeCell ref="A7:A9"/>
    <mergeCell ref="B7:B9"/>
    <mergeCell ref="I8:K8"/>
    <mergeCell ref="L8:M8"/>
    <mergeCell ref="N7:N9"/>
    <mergeCell ref="C7:E7"/>
    <mergeCell ref="D8:E8"/>
    <mergeCell ref="H7:M7"/>
    <mergeCell ref="H8:H9"/>
    <mergeCell ref="C8:C9"/>
    <mergeCell ref="H16:H17"/>
    <mergeCell ref="H211:H212"/>
    <mergeCell ref="J211:J212"/>
    <mergeCell ref="K211:K212"/>
    <mergeCell ref="H215:H216"/>
    <mergeCell ref="J215:J216"/>
    <mergeCell ref="K215:K216"/>
  </mergeCells>
  <printOptions horizontalCentered="1"/>
  <pageMargins left="0.19685039370078741" right="0.19685039370078741" top="0.19685039370078741" bottom="0.19685039370078741" header="0.19685039370078741" footer="0.19685039370078741"/>
  <pageSetup paperSize="10000" scale="71" orientation="landscape" r:id="rId1"/>
  <rowBreaks count="5" manualBreakCount="5">
    <brk id="125" max="13" man="1"/>
    <brk id="151" max="13" man="1"/>
    <brk id="173" max="13" man="1"/>
    <brk id="199" max="13" man="1"/>
    <brk id="21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1"/>
  <sheetViews>
    <sheetView zoomScale="80" zoomScaleNormal="80" workbookViewId="0">
      <pane xSplit="1" ySplit="11" topLeftCell="B12" activePane="bottomRight" state="frozen"/>
      <selection pane="topRight" activeCell="C1" sqref="C1"/>
      <selection pane="bottomLeft" activeCell="A10" sqref="A10"/>
      <selection pane="bottomRight" activeCell="E16" sqref="E16"/>
    </sheetView>
  </sheetViews>
  <sheetFormatPr defaultColWidth="17.28515625" defaultRowHeight="15"/>
  <cols>
    <col min="1" max="1" width="65.85546875" style="6" customWidth="1"/>
    <col min="2" max="2" width="33.85546875" style="6" customWidth="1"/>
    <col min="3" max="3" width="12.42578125" style="6" customWidth="1"/>
    <col min="4" max="4" width="13.28515625" style="6" customWidth="1"/>
    <col min="5" max="5" width="13.85546875" style="6" customWidth="1"/>
    <col min="6" max="7" width="21.140625" style="6" customWidth="1"/>
    <col min="8" max="8" width="11.28515625" style="6" bestFit="1" customWidth="1"/>
    <col min="9" max="9" width="20.85546875" style="6" customWidth="1"/>
    <col min="10" max="10" width="20.7109375" style="6" customWidth="1"/>
    <col min="11" max="11" width="10.85546875" style="6" customWidth="1"/>
    <col min="12" max="12" width="42.140625" style="6" customWidth="1"/>
    <col min="13" max="13" width="20.42578125" style="4" customWidth="1"/>
    <col min="14" max="14" width="17.28515625" style="4" hidden="1" customWidth="1"/>
    <col min="15" max="15" width="17.28515625" style="4" customWidth="1"/>
    <col min="16" max="16" width="21.28515625" style="4" customWidth="1"/>
    <col min="17" max="33" width="17.28515625" style="4" customWidth="1"/>
    <col min="34" max="16384" width="17.28515625" style="4"/>
  </cols>
  <sheetData>
    <row r="1" spans="1:15" ht="20.10000000000000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20.100000000000001" customHeight="1">
      <c r="A2" s="2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20.100000000000001" customHeight="1">
      <c r="A3" s="2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20.100000000000001" customHeight="1">
      <c r="A5" s="5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20.100000000000001" customHeight="1">
      <c r="A6" s="3" t="s">
        <v>20</v>
      </c>
      <c r="B6" s="3"/>
      <c r="C6" s="3"/>
      <c r="D6" s="3"/>
      <c r="E6" s="3"/>
      <c r="G6" s="7"/>
      <c r="H6" s="7"/>
      <c r="I6" s="7"/>
      <c r="J6" s="7"/>
      <c r="K6" s="7"/>
      <c r="L6" s="8"/>
    </row>
    <row r="7" spans="1:15" ht="20.100000000000001" customHeight="1">
      <c r="A7" s="94" t="s">
        <v>116</v>
      </c>
      <c r="B7" s="3"/>
      <c r="C7" s="3"/>
      <c r="D7" s="3"/>
      <c r="E7" s="3"/>
      <c r="G7" s="7"/>
      <c r="H7" s="7"/>
      <c r="I7" s="7"/>
      <c r="J7" s="7"/>
      <c r="K7" s="7"/>
      <c r="L7" s="8"/>
    </row>
    <row r="8" spans="1:15" ht="15.7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</row>
    <row r="9" spans="1:15" s="2" customFormat="1" ht="30" customHeight="1" thickBot="1">
      <c r="A9" s="783" t="s">
        <v>1</v>
      </c>
      <c r="B9" s="776" t="s">
        <v>13</v>
      </c>
      <c r="C9" s="776" t="s">
        <v>21</v>
      </c>
      <c r="D9" s="776"/>
      <c r="E9" s="776"/>
      <c r="F9" s="776" t="s">
        <v>22</v>
      </c>
      <c r="G9" s="776"/>
      <c r="H9" s="776"/>
      <c r="I9" s="776"/>
      <c r="J9" s="776" t="s">
        <v>3</v>
      </c>
      <c r="K9" s="776"/>
      <c r="L9" s="776" t="s">
        <v>10</v>
      </c>
    </row>
    <row r="10" spans="1:15" s="2" customFormat="1" ht="30" customHeight="1" thickBot="1">
      <c r="A10" s="784"/>
      <c r="B10" s="776"/>
      <c r="C10" s="776" t="s">
        <v>4</v>
      </c>
      <c r="D10" s="776" t="s">
        <v>5</v>
      </c>
      <c r="E10" s="776"/>
      <c r="F10" s="776" t="s">
        <v>11</v>
      </c>
      <c r="G10" s="776" t="s">
        <v>12</v>
      </c>
      <c r="H10" s="776" t="s">
        <v>6</v>
      </c>
      <c r="I10" s="783" t="s">
        <v>9</v>
      </c>
      <c r="J10" s="776" t="s">
        <v>7</v>
      </c>
      <c r="K10" s="776" t="s">
        <v>6</v>
      </c>
      <c r="L10" s="776"/>
    </row>
    <row r="11" spans="1:15" s="2" customFormat="1" ht="30" customHeight="1" thickBot="1">
      <c r="A11" s="785"/>
      <c r="B11" s="776"/>
      <c r="C11" s="776"/>
      <c r="D11" s="11" t="s">
        <v>8</v>
      </c>
      <c r="E11" s="11" t="s">
        <v>6</v>
      </c>
      <c r="F11" s="776"/>
      <c r="G11" s="776"/>
      <c r="H11" s="776"/>
      <c r="I11" s="785"/>
      <c r="J11" s="776"/>
      <c r="K11" s="776"/>
      <c r="L11" s="776"/>
    </row>
    <row r="12" spans="1:15" s="52" customFormat="1" ht="30" customHeight="1" thickBot="1">
      <c r="A12" s="47" t="s">
        <v>28</v>
      </c>
      <c r="B12" s="48"/>
      <c r="C12" s="49"/>
      <c r="D12" s="50"/>
      <c r="E12" s="51"/>
      <c r="F12" s="51">
        <f>F13+F24</f>
        <v>151238620.21000001</v>
      </c>
      <c r="G12" s="51">
        <f>G13+G24</f>
        <v>144600969.21000001</v>
      </c>
      <c r="H12" s="51">
        <f>G12/F12*100</f>
        <v>95.611140202956506</v>
      </c>
      <c r="I12" s="51">
        <f>I13+I24</f>
        <v>6637651</v>
      </c>
      <c r="J12" s="51">
        <f>J13+J24</f>
        <v>25404114.149999999</v>
      </c>
      <c r="K12" s="51">
        <f>J12/G12*100</f>
        <v>17.568425916361807</v>
      </c>
      <c r="L12" s="48"/>
    </row>
    <row r="13" spans="1:15" s="12" customFormat="1" ht="30" customHeight="1" thickBot="1">
      <c r="A13" s="24" t="s">
        <v>26</v>
      </c>
      <c r="B13" s="24"/>
      <c r="C13" s="25"/>
      <c r="D13" s="26"/>
      <c r="E13" s="27"/>
      <c r="F13" s="27">
        <f>F14+F17</f>
        <v>28218620</v>
      </c>
      <c r="G13" s="27">
        <f>G14+G17</f>
        <v>28081869</v>
      </c>
      <c r="H13" s="27">
        <f>G13/F13*100</f>
        <v>99.515387357709201</v>
      </c>
      <c r="I13" s="27">
        <f>I14+I17</f>
        <v>136751</v>
      </c>
      <c r="J13" s="27">
        <f>J14+J17</f>
        <v>16385500.800000001</v>
      </c>
      <c r="K13" s="27">
        <f>J13/G13*100</f>
        <v>58.349039374836487</v>
      </c>
      <c r="L13" s="28"/>
    </row>
    <row r="14" spans="1:15" s="13" customFormat="1" ht="30" customHeight="1">
      <c r="A14" s="29" t="s">
        <v>24</v>
      </c>
      <c r="B14" s="29"/>
      <c r="C14" s="30"/>
      <c r="D14" s="31"/>
      <c r="E14" s="32"/>
      <c r="F14" s="32">
        <f>F15+F16</f>
        <v>17668620</v>
      </c>
      <c r="G14" s="32">
        <f>G15+G16</f>
        <v>17668620</v>
      </c>
      <c r="H14" s="32">
        <f t="shared" ref="H14:H63" si="0">G14/F14*100</f>
        <v>100</v>
      </c>
      <c r="I14" s="32">
        <f>I15+I16</f>
        <v>0</v>
      </c>
      <c r="J14" s="32">
        <f>J15+J16</f>
        <v>16385500.800000001</v>
      </c>
      <c r="K14" s="32">
        <f>J14/G14*100</f>
        <v>92.737864077669911</v>
      </c>
      <c r="L14" s="33"/>
      <c r="N14" s="19">
        <v>15</v>
      </c>
    </row>
    <row r="15" spans="1:15" s="13" customFormat="1" ht="56.25" customHeight="1">
      <c r="A15" s="34" t="s">
        <v>16</v>
      </c>
      <c r="B15" s="35" t="s">
        <v>14</v>
      </c>
      <c r="C15" s="36">
        <v>8577</v>
      </c>
      <c r="D15" s="37">
        <v>8577</v>
      </c>
      <c r="E15" s="38">
        <f t="shared" ref="E15:E23" si="1">D15/C15*100</f>
        <v>100</v>
      </c>
      <c r="F15" s="39">
        <v>11664720</v>
      </c>
      <c r="G15" s="40">
        <v>11664720</v>
      </c>
      <c r="H15" s="38">
        <f t="shared" si="0"/>
        <v>100</v>
      </c>
      <c r="I15" s="38">
        <f>F15-G15</f>
        <v>0</v>
      </c>
      <c r="J15" s="41">
        <v>10381600.800000001</v>
      </c>
      <c r="K15" s="41">
        <f>J15/G15*100</f>
        <v>89</v>
      </c>
      <c r="L15" s="18" t="s">
        <v>80</v>
      </c>
      <c r="N15" s="17"/>
    </row>
    <row r="16" spans="1:15" s="13" customFormat="1" ht="55.5" customHeight="1">
      <c r="A16" s="42" t="s">
        <v>17</v>
      </c>
      <c r="B16" s="35" t="s">
        <v>15</v>
      </c>
      <c r="C16" s="36">
        <v>17154</v>
      </c>
      <c r="D16" s="37">
        <f>294+576+7846</f>
        <v>8716</v>
      </c>
      <c r="E16" s="38">
        <f t="shared" si="1"/>
        <v>50.810306634021217</v>
      </c>
      <c r="F16" s="39">
        <v>6003900</v>
      </c>
      <c r="G16" s="40">
        <v>6003900</v>
      </c>
      <c r="H16" s="38">
        <f t="shared" si="0"/>
        <v>100</v>
      </c>
      <c r="I16" s="38">
        <f>F16-G16</f>
        <v>0</v>
      </c>
      <c r="J16" s="41">
        <v>6003900</v>
      </c>
      <c r="K16" s="41">
        <f>J16/G16*100</f>
        <v>100</v>
      </c>
      <c r="L16" s="18" t="s">
        <v>77</v>
      </c>
      <c r="N16" s="17"/>
    </row>
    <row r="17" spans="1:14" s="12" customFormat="1" ht="30" customHeight="1">
      <c r="A17" s="54" t="s">
        <v>29</v>
      </c>
      <c r="B17" s="54"/>
      <c r="C17" s="54">
        <f>C18</f>
        <v>5</v>
      </c>
      <c r="D17" s="55"/>
      <c r="E17" s="56"/>
      <c r="F17" s="57">
        <f>F18</f>
        <v>10550000</v>
      </c>
      <c r="G17" s="54">
        <f>G18</f>
        <v>10413249</v>
      </c>
      <c r="H17" s="56">
        <f t="shared" si="0"/>
        <v>98.703781990521321</v>
      </c>
      <c r="I17" s="57">
        <f>I18</f>
        <v>136751</v>
      </c>
      <c r="J17" s="54">
        <f>J18</f>
        <v>0</v>
      </c>
      <c r="K17" s="56"/>
      <c r="L17" s="58"/>
      <c r="N17" s="59"/>
    </row>
    <row r="18" spans="1:14" s="12" customFormat="1" ht="37.5" customHeight="1">
      <c r="A18" s="60" t="s">
        <v>27</v>
      </c>
      <c r="B18" s="61" t="s">
        <v>18</v>
      </c>
      <c r="C18" s="43">
        <f>C19+C20+C21+C22+C23</f>
        <v>5</v>
      </c>
      <c r="D18" s="64">
        <v>0</v>
      </c>
      <c r="E18" s="65">
        <f t="shared" si="1"/>
        <v>0</v>
      </c>
      <c r="F18" s="62">
        <f>SUM(F19:F23)</f>
        <v>10550000</v>
      </c>
      <c r="G18" s="62">
        <f>SUM(G19:G23)</f>
        <v>10413249</v>
      </c>
      <c r="H18" s="44">
        <f t="shared" si="0"/>
        <v>98.703781990521321</v>
      </c>
      <c r="I18" s="44">
        <f t="shared" ref="I18:I23" si="2">F18-G18</f>
        <v>136751</v>
      </c>
      <c r="J18" s="65">
        <v>0</v>
      </c>
      <c r="K18" s="65"/>
      <c r="L18" s="66"/>
      <c r="N18" s="63"/>
    </row>
    <row r="19" spans="1:14" s="12" customFormat="1" ht="37.5" customHeight="1">
      <c r="A19" s="46" t="s">
        <v>71</v>
      </c>
      <c r="B19" s="61" t="s">
        <v>18</v>
      </c>
      <c r="C19" s="43">
        <v>1</v>
      </c>
      <c r="D19" s="64">
        <v>0</v>
      </c>
      <c r="E19" s="65">
        <f t="shared" si="1"/>
        <v>0</v>
      </c>
      <c r="F19" s="62">
        <v>1000000</v>
      </c>
      <c r="G19" s="43">
        <v>994072</v>
      </c>
      <c r="H19" s="44">
        <f t="shared" si="0"/>
        <v>99.407199999999989</v>
      </c>
      <c r="I19" s="44">
        <f t="shared" si="2"/>
        <v>5928</v>
      </c>
      <c r="J19" s="65">
        <v>0</v>
      </c>
      <c r="K19" s="65"/>
      <c r="L19" s="67" t="s">
        <v>88</v>
      </c>
      <c r="N19" s="63"/>
    </row>
    <row r="20" spans="1:14" s="12" customFormat="1" ht="63" customHeight="1">
      <c r="A20" s="46" t="s">
        <v>72</v>
      </c>
      <c r="B20" s="61" t="s">
        <v>18</v>
      </c>
      <c r="C20" s="43">
        <v>1</v>
      </c>
      <c r="D20" s="64">
        <v>0</v>
      </c>
      <c r="E20" s="65">
        <f t="shared" si="1"/>
        <v>0</v>
      </c>
      <c r="F20" s="62">
        <v>3450000</v>
      </c>
      <c r="G20" s="43">
        <f>1844705+1490629</f>
        <v>3335334</v>
      </c>
      <c r="H20" s="44">
        <f t="shared" si="0"/>
        <v>96.676347826086968</v>
      </c>
      <c r="I20" s="44">
        <f t="shared" si="2"/>
        <v>114666</v>
      </c>
      <c r="J20" s="65">
        <v>0</v>
      </c>
      <c r="K20" s="65"/>
      <c r="L20" s="67" t="s">
        <v>89</v>
      </c>
      <c r="N20" s="63"/>
    </row>
    <row r="21" spans="1:14" s="12" customFormat="1" ht="37.5" customHeight="1">
      <c r="A21" s="46" t="s">
        <v>73</v>
      </c>
      <c r="B21" s="61" t="s">
        <v>18</v>
      </c>
      <c r="C21" s="43">
        <v>1</v>
      </c>
      <c r="D21" s="64">
        <v>0</v>
      </c>
      <c r="E21" s="65">
        <f t="shared" si="1"/>
        <v>0</v>
      </c>
      <c r="F21" s="62">
        <v>2300000</v>
      </c>
      <c r="G21" s="43">
        <v>2300000</v>
      </c>
      <c r="H21" s="44">
        <f t="shared" si="0"/>
        <v>100</v>
      </c>
      <c r="I21" s="44">
        <f t="shared" si="2"/>
        <v>0</v>
      </c>
      <c r="J21" s="65">
        <v>0</v>
      </c>
      <c r="K21" s="65"/>
      <c r="L21" s="67" t="s">
        <v>90</v>
      </c>
      <c r="N21" s="63"/>
    </row>
    <row r="22" spans="1:14" s="12" customFormat="1" ht="37.5" customHeight="1">
      <c r="A22" s="45" t="s">
        <v>74</v>
      </c>
      <c r="B22" s="61" t="s">
        <v>18</v>
      </c>
      <c r="C22" s="43">
        <v>1</v>
      </c>
      <c r="D22" s="64">
        <v>0</v>
      </c>
      <c r="E22" s="65">
        <f t="shared" si="1"/>
        <v>0</v>
      </c>
      <c r="F22" s="62">
        <v>2900000</v>
      </c>
      <c r="G22" s="43">
        <v>2900000</v>
      </c>
      <c r="H22" s="44">
        <f t="shared" si="0"/>
        <v>100</v>
      </c>
      <c r="I22" s="44">
        <f t="shared" si="2"/>
        <v>0</v>
      </c>
      <c r="J22" s="65">
        <v>0</v>
      </c>
      <c r="K22" s="65"/>
      <c r="L22" s="67" t="s">
        <v>91</v>
      </c>
      <c r="N22" s="63"/>
    </row>
    <row r="23" spans="1:14" s="12" customFormat="1" ht="37.5" customHeight="1">
      <c r="A23" s="45" t="s">
        <v>75</v>
      </c>
      <c r="B23" s="61" t="s">
        <v>18</v>
      </c>
      <c r="C23" s="43">
        <v>1</v>
      </c>
      <c r="D23" s="64">
        <v>0</v>
      </c>
      <c r="E23" s="65">
        <f t="shared" si="1"/>
        <v>0</v>
      </c>
      <c r="F23" s="62">
        <v>900000</v>
      </c>
      <c r="G23" s="43">
        <v>883843</v>
      </c>
      <c r="H23" s="44">
        <f t="shared" si="0"/>
        <v>98.204777777777778</v>
      </c>
      <c r="I23" s="44">
        <f t="shared" si="2"/>
        <v>16157</v>
      </c>
      <c r="J23" s="65">
        <v>0</v>
      </c>
      <c r="K23" s="65"/>
      <c r="L23" s="67" t="s">
        <v>92</v>
      </c>
      <c r="N23" s="63"/>
    </row>
    <row r="24" spans="1:14" s="12" customFormat="1" ht="37.5" customHeight="1">
      <c r="A24" s="54" t="s">
        <v>25</v>
      </c>
      <c r="B24" s="43"/>
      <c r="C24" s="71">
        <f>SUM(C25:C63)</f>
        <v>39</v>
      </c>
      <c r="D24" s="55">
        <f>SUM(D25:D63)</f>
        <v>4</v>
      </c>
      <c r="E24" s="55">
        <f>D24/C24*100</f>
        <v>10.256410256410255</v>
      </c>
      <c r="F24" s="55">
        <f t="shared" ref="F24:K24" si="3">SUM(F25:F63)</f>
        <v>123020000.21000001</v>
      </c>
      <c r="G24" s="55">
        <f t="shared" si="3"/>
        <v>116519100.21000001</v>
      </c>
      <c r="H24" s="56">
        <f t="shared" si="0"/>
        <v>94.715574712321001</v>
      </c>
      <c r="I24" s="55">
        <f t="shared" si="3"/>
        <v>6500900</v>
      </c>
      <c r="J24" s="55">
        <f t="shared" si="3"/>
        <v>9018613.3499999996</v>
      </c>
      <c r="K24" s="55">
        <f t="shared" si="3"/>
        <v>1.80372267</v>
      </c>
      <c r="L24" s="70"/>
      <c r="N24" s="63"/>
    </row>
    <row r="25" spans="1:14" s="12" customFormat="1" ht="51.75" customHeight="1">
      <c r="A25" s="45" t="s">
        <v>32</v>
      </c>
      <c r="B25" s="43" t="s">
        <v>23</v>
      </c>
      <c r="C25" s="68">
        <v>1</v>
      </c>
      <c r="D25" s="69">
        <v>0</v>
      </c>
      <c r="E25" s="44">
        <f>D25/C25*100</f>
        <v>0</v>
      </c>
      <c r="F25" s="44">
        <v>3044150.21</v>
      </c>
      <c r="G25" s="44">
        <v>3044150.21</v>
      </c>
      <c r="H25" s="44">
        <f t="shared" si="0"/>
        <v>100</v>
      </c>
      <c r="I25" s="44">
        <f>F25-G25</f>
        <v>0</v>
      </c>
      <c r="J25" s="44">
        <v>0</v>
      </c>
      <c r="K25" s="44">
        <v>0</v>
      </c>
      <c r="L25" s="70" t="s">
        <v>81</v>
      </c>
      <c r="N25" s="63"/>
    </row>
    <row r="26" spans="1:14" s="12" customFormat="1" ht="30" customHeight="1">
      <c r="A26" s="45" t="s">
        <v>33</v>
      </c>
      <c r="B26" s="43" t="s">
        <v>23</v>
      </c>
      <c r="C26" s="68">
        <v>1</v>
      </c>
      <c r="D26" s="69">
        <v>1</v>
      </c>
      <c r="E26" s="44">
        <f t="shared" ref="E26:E63" si="4">D26/C26*100</f>
        <v>100</v>
      </c>
      <c r="F26" s="44">
        <v>5000000</v>
      </c>
      <c r="G26" s="44">
        <v>5000000</v>
      </c>
      <c r="H26" s="44">
        <f t="shared" si="0"/>
        <v>100</v>
      </c>
      <c r="I26" s="44">
        <f t="shared" ref="I26:I63" si="5">F26-G26</f>
        <v>0</v>
      </c>
      <c r="J26" s="44">
        <v>2295312.41</v>
      </c>
      <c r="K26" s="44">
        <f>J26/G26</f>
        <v>0.45906248200000005</v>
      </c>
      <c r="L26" s="70" t="s">
        <v>78</v>
      </c>
      <c r="N26" s="72">
        <v>45</v>
      </c>
    </row>
    <row r="27" spans="1:14" s="12" customFormat="1" ht="30" customHeight="1">
      <c r="A27" s="45" t="s">
        <v>34</v>
      </c>
      <c r="B27" s="53" t="s">
        <v>23</v>
      </c>
      <c r="C27" s="68">
        <v>1</v>
      </c>
      <c r="D27" s="69">
        <v>1</v>
      </c>
      <c r="E27" s="44">
        <f t="shared" si="4"/>
        <v>100</v>
      </c>
      <c r="F27" s="44">
        <v>5000000</v>
      </c>
      <c r="G27" s="44">
        <v>5000000</v>
      </c>
      <c r="H27" s="44">
        <f t="shared" si="0"/>
        <v>100</v>
      </c>
      <c r="I27" s="44">
        <f t="shared" si="5"/>
        <v>0</v>
      </c>
      <c r="J27" s="44">
        <v>2772890.27</v>
      </c>
      <c r="K27" s="44">
        <f>J27/G27</f>
        <v>0.55457805400000004</v>
      </c>
      <c r="L27" s="70" t="s">
        <v>78</v>
      </c>
      <c r="N27" s="72">
        <v>52</v>
      </c>
    </row>
    <row r="28" spans="1:14" s="12" customFormat="1" ht="30" customHeight="1">
      <c r="A28" s="45" t="s">
        <v>35</v>
      </c>
      <c r="B28" s="53" t="s">
        <v>23</v>
      </c>
      <c r="C28" s="68">
        <v>1</v>
      </c>
      <c r="D28" s="69">
        <v>1</v>
      </c>
      <c r="E28" s="44">
        <f t="shared" si="4"/>
        <v>100</v>
      </c>
      <c r="F28" s="44">
        <v>5000000</v>
      </c>
      <c r="G28" s="44">
        <v>5000000</v>
      </c>
      <c r="H28" s="44">
        <f t="shared" si="0"/>
        <v>100</v>
      </c>
      <c r="I28" s="44">
        <f t="shared" si="5"/>
        <v>0</v>
      </c>
      <c r="J28" s="44">
        <v>2012805.48</v>
      </c>
      <c r="K28" s="44">
        <f>J28/G28</f>
        <v>0.40256109600000001</v>
      </c>
      <c r="L28" s="70" t="s">
        <v>76</v>
      </c>
      <c r="N28" s="72">
        <v>50</v>
      </c>
    </row>
    <row r="29" spans="1:14" s="12" customFormat="1" ht="30" customHeight="1">
      <c r="A29" s="45" t="s">
        <v>36</v>
      </c>
      <c r="B29" s="53" t="s">
        <v>23</v>
      </c>
      <c r="C29" s="68">
        <v>1</v>
      </c>
      <c r="D29" s="69">
        <v>1</v>
      </c>
      <c r="E29" s="44">
        <f t="shared" si="4"/>
        <v>100</v>
      </c>
      <c r="F29" s="44">
        <v>5000000</v>
      </c>
      <c r="G29" s="44">
        <v>5000000</v>
      </c>
      <c r="H29" s="44">
        <f t="shared" si="0"/>
        <v>100</v>
      </c>
      <c r="I29" s="44">
        <f t="shared" si="5"/>
        <v>0</v>
      </c>
      <c r="J29" s="44">
        <v>1937605.19</v>
      </c>
      <c r="K29" s="44">
        <f>J29/G29</f>
        <v>0.38752103799999998</v>
      </c>
      <c r="L29" s="70" t="s">
        <v>76</v>
      </c>
      <c r="N29" s="72">
        <v>48</v>
      </c>
    </row>
    <row r="30" spans="1:14" s="12" customFormat="1" ht="30" customHeight="1">
      <c r="A30" s="45" t="s">
        <v>37</v>
      </c>
      <c r="B30" s="53" t="s">
        <v>23</v>
      </c>
      <c r="C30" s="68">
        <v>1</v>
      </c>
      <c r="D30" s="69">
        <v>0</v>
      </c>
      <c r="E30" s="44">
        <f t="shared" si="4"/>
        <v>0</v>
      </c>
      <c r="F30" s="44">
        <v>5000000</v>
      </c>
      <c r="G30" s="44">
        <v>5000000</v>
      </c>
      <c r="H30" s="44">
        <f t="shared" si="0"/>
        <v>100</v>
      </c>
      <c r="I30" s="44">
        <f t="shared" si="5"/>
        <v>0</v>
      </c>
      <c r="J30" s="44">
        <v>0</v>
      </c>
      <c r="K30" s="44">
        <f>J30/G30</f>
        <v>0</v>
      </c>
      <c r="L30" s="70" t="s">
        <v>79</v>
      </c>
      <c r="N30" s="72">
        <v>55</v>
      </c>
    </row>
    <row r="31" spans="1:14" s="12" customFormat="1" ht="30" customHeight="1">
      <c r="A31" s="45" t="s">
        <v>38</v>
      </c>
      <c r="B31" s="53" t="s">
        <v>23</v>
      </c>
      <c r="C31" s="68">
        <v>1</v>
      </c>
      <c r="D31" s="69">
        <v>0</v>
      </c>
      <c r="E31" s="44">
        <f t="shared" si="4"/>
        <v>0</v>
      </c>
      <c r="F31" s="44">
        <f>1600000+5650</f>
        <v>1605650</v>
      </c>
      <c r="G31" s="44">
        <f>1600000+5650</f>
        <v>1605650</v>
      </c>
      <c r="H31" s="44">
        <f t="shared" si="0"/>
        <v>100</v>
      </c>
      <c r="I31" s="44">
        <f t="shared" si="5"/>
        <v>0</v>
      </c>
      <c r="J31" s="44">
        <v>0</v>
      </c>
      <c r="K31" s="44">
        <v>0</v>
      </c>
      <c r="L31" s="70" t="s">
        <v>87</v>
      </c>
      <c r="N31" s="72">
        <v>13</v>
      </c>
    </row>
    <row r="32" spans="1:14" s="12" customFormat="1" ht="30" customHeight="1">
      <c r="A32" s="45" t="s">
        <v>39</v>
      </c>
      <c r="B32" s="53" t="s">
        <v>23</v>
      </c>
      <c r="C32" s="68">
        <v>1</v>
      </c>
      <c r="D32" s="69">
        <v>0</v>
      </c>
      <c r="E32" s="44">
        <f t="shared" si="4"/>
        <v>0</v>
      </c>
      <c r="F32" s="44">
        <v>1500000</v>
      </c>
      <c r="G32" s="44">
        <v>1500000</v>
      </c>
      <c r="H32" s="44">
        <f t="shared" si="0"/>
        <v>100</v>
      </c>
      <c r="I32" s="44">
        <f t="shared" si="5"/>
        <v>0</v>
      </c>
      <c r="J32" s="44">
        <v>0</v>
      </c>
      <c r="K32" s="44">
        <v>0</v>
      </c>
      <c r="L32" s="70" t="s">
        <v>87</v>
      </c>
      <c r="N32" s="72">
        <v>14</v>
      </c>
    </row>
    <row r="33" spans="1:14" s="12" customFormat="1" ht="30" customHeight="1">
      <c r="A33" s="45" t="s">
        <v>40</v>
      </c>
      <c r="B33" s="53" t="s">
        <v>23</v>
      </c>
      <c r="C33" s="68">
        <v>1</v>
      </c>
      <c r="D33" s="69">
        <v>0</v>
      </c>
      <c r="E33" s="44">
        <f t="shared" si="4"/>
        <v>0</v>
      </c>
      <c r="F33" s="44">
        <v>1200000</v>
      </c>
      <c r="G33" s="44">
        <v>1200000</v>
      </c>
      <c r="H33" s="44">
        <f t="shared" si="0"/>
        <v>100</v>
      </c>
      <c r="I33" s="44">
        <f t="shared" si="5"/>
        <v>0</v>
      </c>
      <c r="J33" s="44">
        <v>0</v>
      </c>
      <c r="K33" s="44">
        <v>0</v>
      </c>
      <c r="L33" s="70" t="s">
        <v>87</v>
      </c>
      <c r="N33" s="72">
        <v>13</v>
      </c>
    </row>
    <row r="34" spans="1:14" s="12" customFormat="1" ht="30" customHeight="1">
      <c r="A34" s="45" t="s">
        <v>41</v>
      </c>
      <c r="B34" s="53" t="s">
        <v>23</v>
      </c>
      <c r="C34" s="68">
        <v>1</v>
      </c>
      <c r="D34" s="69">
        <v>0</v>
      </c>
      <c r="E34" s="44">
        <f t="shared" si="4"/>
        <v>0</v>
      </c>
      <c r="F34" s="44">
        <v>1200000</v>
      </c>
      <c r="G34" s="44">
        <v>1200000</v>
      </c>
      <c r="H34" s="44">
        <f t="shared" si="0"/>
        <v>100</v>
      </c>
      <c r="I34" s="44">
        <f t="shared" si="5"/>
        <v>0</v>
      </c>
      <c r="J34" s="44">
        <v>0</v>
      </c>
      <c r="K34" s="44">
        <v>0</v>
      </c>
      <c r="L34" s="70" t="s">
        <v>87</v>
      </c>
      <c r="N34" s="72">
        <v>12</v>
      </c>
    </row>
    <row r="35" spans="1:14" s="12" customFormat="1" ht="30" customHeight="1">
      <c r="A35" s="45" t="s">
        <v>42</v>
      </c>
      <c r="B35" s="53" t="s">
        <v>23</v>
      </c>
      <c r="C35" s="68">
        <v>1</v>
      </c>
      <c r="D35" s="69">
        <v>0</v>
      </c>
      <c r="E35" s="44">
        <f t="shared" si="4"/>
        <v>0</v>
      </c>
      <c r="F35" s="44">
        <v>5300000</v>
      </c>
      <c r="G35" s="44">
        <v>5300000</v>
      </c>
      <c r="H35" s="44">
        <f t="shared" si="0"/>
        <v>100</v>
      </c>
      <c r="I35" s="44">
        <f t="shared" si="5"/>
        <v>0</v>
      </c>
      <c r="J35" s="44">
        <v>0</v>
      </c>
      <c r="K35" s="44">
        <v>0</v>
      </c>
      <c r="L35" s="70" t="s">
        <v>87</v>
      </c>
      <c r="N35" s="72">
        <v>53</v>
      </c>
    </row>
    <row r="36" spans="1:14" s="12" customFormat="1" ht="30" customHeight="1">
      <c r="A36" s="45" t="s">
        <v>43</v>
      </c>
      <c r="B36" s="53" t="s">
        <v>23</v>
      </c>
      <c r="C36" s="68">
        <v>1</v>
      </c>
      <c r="D36" s="69">
        <v>0</v>
      </c>
      <c r="E36" s="44">
        <f t="shared" si="4"/>
        <v>0</v>
      </c>
      <c r="F36" s="44">
        <v>1000000</v>
      </c>
      <c r="G36" s="44">
        <v>1000000</v>
      </c>
      <c r="H36" s="44">
        <f t="shared" si="0"/>
        <v>100</v>
      </c>
      <c r="I36" s="44">
        <f t="shared" si="5"/>
        <v>0</v>
      </c>
      <c r="J36" s="44">
        <v>0</v>
      </c>
      <c r="K36" s="44">
        <v>0</v>
      </c>
      <c r="L36" s="70" t="s">
        <v>87</v>
      </c>
      <c r="N36" s="72">
        <v>12</v>
      </c>
    </row>
    <row r="37" spans="1:14" s="12" customFormat="1" ht="30" customHeight="1">
      <c r="A37" s="45" t="s">
        <v>44</v>
      </c>
      <c r="B37" s="53" t="s">
        <v>23</v>
      </c>
      <c r="C37" s="68">
        <v>1</v>
      </c>
      <c r="D37" s="69">
        <v>0</v>
      </c>
      <c r="E37" s="44">
        <f t="shared" si="4"/>
        <v>0</v>
      </c>
      <c r="F37" s="44">
        <v>1200000</v>
      </c>
      <c r="G37" s="44">
        <v>1200000</v>
      </c>
      <c r="H37" s="44">
        <f t="shared" si="0"/>
        <v>100</v>
      </c>
      <c r="I37" s="44">
        <f t="shared" si="5"/>
        <v>0</v>
      </c>
      <c r="J37" s="44">
        <v>0</v>
      </c>
      <c r="K37" s="44">
        <v>0</v>
      </c>
      <c r="L37" s="70" t="s">
        <v>87</v>
      </c>
      <c r="N37" s="72">
        <v>12</v>
      </c>
    </row>
    <row r="38" spans="1:14" s="12" customFormat="1" ht="30" customHeight="1">
      <c r="A38" s="45" t="s">
        <v>45</v>
      </c>
      <c r="B38" s="53" t="s">
        <v>23</v>
      </c>
      <c r="C38" s="68">
        <v>1</v>
      </c>
      <c r="D38" s="69">
        <v>0</v>
      </c>
      <c r="E38" s="44">
        <f t="shared" si="4"/>
        <v>0</v>
      </c>
      <c r="F38" s="44">
        <v>1500000</v>
      </c>
      <c r="G38" s="44">
        <v>1500000</v>
      </c>
      <c r="H38" s="44">
        <f t="shared" si="0"/>
        <v>100</v>
      </c>
      <c r="I38" s="44">
        <f t="shared" si="5"/>
        <v>0</v>
      </c>
      <c r="J38" s="44">
        <v>0</v>
      </c>
      <c r="K38" s="44">
        <v>0</v>
      </c>
      <c r="L38" s="70" t="s">
        <v>87</v>
      </c>
      <c r="N38" s="72">
        <v>15</v>
      </c>
    </row>
    <row r="39" spans="1:14" s="12" customFormat="1" ht="30" customHeight="1">
      <c r="A39" s="45" t="s">
        <v>46</v>
      </c>
      <c r="B39" s="53" t="s">
        <v>23</v>
      </c>
      <c r="C39" s="68">
        <v>1</v>
      </c>
      <c r="D39" s="69">
        <v>0</v>
      </c>
      <c r="E39" s="44">
        <f t="shared" si="4"/>
        <v>0</v>
      </c>
      <c r="F39" s="44">
        <v>1200000</v>
      </c>
      <c r="G39" s="44">
        <v>1200000</v>
      </c>
      <c r="H39" s="44">
        <f t="shared" si="0"/>
        <v>100</v>
      </c>
      <c r="I39" s="44">
        <f t="shared" si="5"/>
        <v>0</v>
      </c>
      <c r="J39" s="44">
        <v>0</v>
      </c>
      <c r="K39" s="44">
        <v>0</v>
      </c>
      <c r="L39" s="70" t="s">
        <v>87</v>
      </c>
      <c r="N39" s="72">
        <v>14</v>
      </c>
    </row>
    <row r="40" spans="1:14" s="12" customFormat="1" ht="30" customHeight="1">
      <c r="A40" s="45" t="s">
        <v>47</v>
      </c>
      <c r="B40" s="53" t="s">
        <v>23</v>
      </c>
      <c r="C40" s="68">
        <v>1</v>
      </c>
      <c r="D40" s="69">
        <v>0</v>
      </c>
      <c r="E40" s="44">
        <f t="shared" si="4"/>
        <v>0</v>
      </c>
      <c r="F40" s="44">
        <v>1000000</v>
      </c>
      <c r="G40" s="44">
        <v>1000000</v>
      </c>
      <c r="H40" s="44">
        <f t="shared" si="0"/>
        <v>100</v>
      </c>
      <c r="I40" s="44">
        <f t="shared" si="5"/>
        <v>0</v>
      </c>
      <c r="J40" s="44">
        <v>0</v>
      </c>
      <c r="K40" s="44">
        <v>0</v>
      </c>
      <c r="L40" s="70" t="s">
        <v>87</v>
      </c>
      <c r="N40" s="72">
        <v>16</v>
      </c>
    </row>
    <row r="41" spans="1:14" s="12" customFormat="1" ht="30" customHeight="1">
      <c r="A41" s="45" t="s">
        <v>48</v>
      </c>
      <c r="B41" s="53" t="s">
        <v>23</v>
      </c>
      <c r="C41" s="68">
        <v>1</v>
      </c>
      <c r="D41" s="69">
        <v>0</v>
      </c>
      <c r="E41" s="44">
        <f t="shared" si="4"/>
        <v>0</v>
      </c>
      <c r="F41" s="44">
        <v>2000000</v>
      </c>
      <c r="G41" s="44">
        <v>2000000</v>
      </c>
      <c r="H41" s="44">
        <f t="shared" si="0"/>
        <v>100</v>
      </c>
      <c r="I41" s="44">
        <f t="shared" si="5"/>
        <v>0</v>
      </c>
      <c r="J41" s="44">
        <v>0</v>
      </c>
      <c r="K41" s="44">
        <v>0</v>
      </c>
      <c r="L41" s="70" t="s">
        <v>87</v>
      </c>
      <c r="N41" s="72">
        <v>15</v>
      </c>
    </row>
    <row r="42" spans="1:14" s="12" customFormat="1" ht="30" customHeight="1">
      <c r="A42" s="45" t="s">
        <v>49</v>
      </c>
      <c r="B42" s="53" t="s">
        <v>23</v>
      </c>
      <c r="C42" s="68">
        <v>1</v>
      </c>
      <c r="D42" s="69">
        <v>0</v>
      </c>
      <c r="E42" s="44">
        <f t="shared" si="4"/>
        <v>0</v>
      </c>
      <c r="F42" s="44">
        <v>3000000</v>
      </c>
      <c r="G42" s="44">
        <v>3000000</v>
      </c>
      <c r="H42" s="44">
        <f t="shared" si="0"/>
        <v>100</v>
      </c>
      <c r="I42" s="44">
        <f t="shared" si="5"/>
        <v>0</v>
      </c>
      <c r="J42" s="44">
        <v>0</v>
      </c>
      <c r="K42" s="44">
        <v>0</v>
      </c>
      <c r="L42" s="70" t="s">
        <v>87</v>
      </c>
      <c r="N42" s="72">
        <v>20</v>
      </c>
    </row>
    <row r="43" spans="1:14" s="12" customFormat="1" ht="30" customHeight="1">
      <c r="A43" s="45" t="s">
        <v>50</v>
      </c>
      <c r="B43" s="53" t="s">
        <v>23</v>
      </c>
      <c r="C43" s="68">
        <v>1</v>
      </c>
      <c r="D43" s="69">
        <v>0</v>
      </c>
      <c r="E43" s="44">
        <f t="shared" si="4"/>
        <v>0</v>
      </c>
      <c r="F43" s="44">
        <v>2000000</v>
      </c>
      <c r="G43" s="44">
        <v>2000000</v>
      </c>
      <c r="H43" s="44">
        <f t="shared" si="0"/>
        <v>100</v>
      </c>
      <c r="I43" s="44">
        <f t="shared" si="5"/>
        <v>0</v>
      </c>
      <c r="J43" s="44">
        <v>0</v>
      </c>
      <c r="K43" s="44">
        <v>0</v>
      </c>
      <c r="L43" s="70" t="s">
        <v>87</v>
      </c>
      <c r="N43" s="72">
        <v>16</v>
      </c>
    </row>
    <row r="44" spans="1:14" s="12" customFormat="1" ht="30" customHeight="1">
      <c r="A44" s="45" t="s">
        <v>51</v>
      </c>
      <c r="B44" s="53" t="s">
        <v>23</v>
      </c>
      <c r="C44" s="68">
        <v>1</v>
      </c>
      <c r="D44" s="69">
        <v>0</v>
      </c>
      <c r="E44" s="44">
        <f t="shared" si="4"/>
        <v>0</v>
      </c>
      <c r="F44" s="44">
        <v>2000000</v>
      </c>
      <c r="G44" s="44">
        <v>2000000</v>
      </c>
      <c r="H44" s="44">
        <f t="shared" si="0"/>
        <v>100</v>
      </c>
      <c r="I44" s="44">
        <f t="shared" si="5"/>
        <v>0</v>
      </c>
      <c r="J44" s="44">
        <v>0</v>
      </c>
      <c r="K44" s="44">
        <v>0</v>
      </c>
      <c r="L44" s="70" t="s">
        <v>87</v>
      </c>
      <c r="N44" s="72">
        <v>20</v>
      </c>
    </row>
    <row r="45" spans="1:14" s="12" customFormat="1" ht="30" customHeight="1">
      <c r="A45" s="45" t="s">
        <v>52</v>
      </c>
      <c r="B45" s="53" t="s">
        <v>23</v>
      </c>
      <c r="C45" s="68">
        <v>1</v>
      </c>
      <c r="D45" s="69">
        <v>0</v>
      </c>
      <c r="E45" s="44">
        <f t="shared" si="4"/>
        <v>0</v>
      </c>
      <c r="F45" s="44">
        <v>6000000</v>
      </c>
      <c r="G45" s="44">
        <v>6000000</v>
      </c>
      <c r="H45" s="44">
        <f t="shared" si="0"/>
        <v>100</v>
      </c>
      <c r="I45" s="44">
        <f t="shared" si="5"/>
        <v>0</v>
      </c>
      <c r="J45" s="44">
        <v>0</v>
      </c>
      <c r="K45" s="44">
        <v>0</v>
      </c>
      <c r="L45" s="70" t="s">
        <v>87</v>
      </c>
      <c r="N45" s="72">
        <v>52</v>
      </c>
    </row>
    <row r="46" spans="1:14" s="12" customFormat="1" ht="30" customHeight="1">
      <c r="A46" s="45" t="s">
        <v>53</v>
      </c>
      <c r="B46" s="53" t="s">
        <v>23</v>
      </c>
      <c r="C46" s="68">
        <v>1</v>
      </c>
      <c r="D46" s="69">
        <v>0</v>
      </c>
      <c r="E46" s="44">
        <f t="shared" si="4"/>
        <v>0</v>
      </c>
      <c r="F46" s="44">
        <v>4000000</v>
      </c>
      <c r="G46" s="44">
        <v>4000000</v>
      </c>
      <c r="H46" s="44">
        <f t="shared" si="0"/>
        <v>100</v>
      </c>
      <c r="I46" s="44">
        <f t="shared" si="5"/>
        <v>0</v>
      </c>
      <c r="J46" s="44">
        <v>0</v>
      </c>
      <c r="K46" s="44">
        <v>0</v>
      </c>
      <c r="L46" s="70" t="s">
        <v>87</v>
      </c>
      <c r="N46" s="72">
        <v>30</v>
      </c>
    </row>
    <row r="47" spans="1:14" s="12" customFormat="1" ht="39.75" customHeight="1">
      <c r="A47" s="45" t="s">
        <v>54</v>
      </c>
      <c r="B47" s="53" t="s">
        <v>23</v>
      </c>
      <c r="C47" s="68">
        <v>1</v>
      </c>
      <c r="D47" s="69">
        <v>0</v>
      </c>
      <c r="E47" s="44">
        <f t="shared" si="4"/>
        <v>0</v>
      </c>
      <c r="F47" s="44">
        <v>5500000</v>
      </c>
      <c r="G47" s="44">
        <v>0</v>
      </c>
      <c r="H47" s="44">
        <f t="shared" si="0"/>
        <v>0</v>
      </c>
      <c r="I47" s="44">
        <f t="shared" si="5"/>
        <v>5500000</v>
      </c>
      <c r="J47" s="44">
        <v>0</v>
      </c>
      <c r="K47" s="44">
        <v>0</v>
      </c>
      <c r="L47" s="70" t="s">
        <v>82</v>
      </c>
      <c r="N47" s="72">
        <v>48</v>
      </c>
    </row>
    <row r="48" spans="1:14" s="12" customFormat="1" ht="30" customHeight="1">
      <c r="A48" s="45" t="s">
        <v>55</v>
      </c>
      <c r="B48" s="53" t="s">
        <v>23</v>
      </c>
      <c r="C48" s="68">
        <v>1</v>
      </c>
      <c r="D48" s="69">
        <v>0</v>
      </c>
      <c r="E48" s="44">
        <f t="shared" si="4"/>
        <v>0</v>
      </c>
      <c r="F48" s="44">
        <v>5500000</v>
      </c>
      <c r="G48" s="44">
        <v>5000000</v>
      </c>
      <c r="H48" s="44">
        <f t="shared" si="0"/>
        <v>90.909090909090907</v>
      </c>
      <c r="I48" s="44">
        <f t="shared" si="5"/>
        <v>500000</v>
      </c>
      <c r="J48" s="44">
        <v>0</v>
      </c>
      <c r="K48" s="44">
        <v>0</v>
      </c>
      <c r="L48" s="70" t="s">
        <v>93</v>
      </c>
      <c r="N48" s="72">
        <v>52</v>
      </c>
    </row>
    <row r="49" spans="1:16" s="12" customFormat="1" ht="30" customHeight="1">
      <c r="A49" s="46" t="s">
        <v>56</v>
      </c>
      <c r="B49" s="43" t="s">
        <v>23</v>
      </c>
      <c r="C49" s="68">
        <v>1</v>
      </c>
      <c r="D49" s="69">
        <v>0</v>
      </c>
      <c r="E49" s="44">
        <f t="shared" si="4"/>
        <v>0</v>
      </c>
      <c r="F49" s="44">
        <v>5500000</v>
      </c>
      <c r="G49" s="44">
        <v>5000000</v>
      </c>
      <c r="H49" s="44">
        <f t="shared" si="0"/>
        <v>90.909090909090907</v>
      </c>
      <c r="I49" s="44">
        <f t="shared" si="5"/>
        <v>500000</v>
      </c>
      <c r="J49" s="44">
        <v>0</v>
      </c>
      <c r="K49" s="44">
        <v>0</v>
      </c>
      <c r="L49" s="70" t="s">
        <v>93</v>
      </c>
      <c r="N49" s="72">
        <v>50</v>
      </c>
    </row>
    <row r="50" spans="1:16" s="73" customFormat="1" ht="30" customHeight="1">
      <c r="A50" s="45" t="s">
        <v>57</v>
      </c>
      <c r="B50" s="43" t="s">
        <v>23</v>
      </c>
      <c r="C50" s="68">
        <v>1</v>
      </c>
      <c r="D50" s="69">
        <v>0</v>
      </c>
      <c r="E50" s="44">
        <f t="shared" si="4"/>
        <v>0</v>
      </c>
      <c r="F50" s="44">
        <v>2000000</v>
      </c>
      <c r="G50" s="44">
        <v>2000000</v>
      </c>
      <c r="H50" s="44">
        <f t="shared" si="0"/>
        <v>100</v>
      </c>
      <c r="I50" s="44">
        <f t="shared" si="5"/>
        <v>0</v>
      </c>
      <c r="J50" s="44">
        <v>0</v>
      </c>
      <c r="K50" s="44">
        <v>0</v>
      </c>
      <c r="L50" s="70" t="s">
        <v>93</v>
      </c>
      <c r="M50" s="2"/>
      <c r="N50" s="72">
        <v>15</v>
      </c>
      <c r="O50" s="2"/>
      <c r="P50" s="2"/>
    </row>
    <row r="51" spans="1:16" s="73" customFormat="1" ht="30" customHeight="1">
      <c r="A51" s="45" t="s">
        <v>58</v>
      </c>
      <c r="B51" s="43" t="s">
        <v>23</v>
      </c>
      <c r="C51" s="68">
        <v>1</v>
      </c>
      <c r="D51" s="69">
        <v>0</v>
      </c>
      <c r="E51" s="44">
        <f t="shared" si="4"/>
        <v>0</v>
      </c>
      <c r="F51" s="44">
        <v>3000000</v>
      </c>
      <c r="G51" s="44">
        <v>3000000</v>
      </c>
      <c r="H51" s="44">
        <f t="shared" si="0"/>
        <v>100</v>
      </c>
      <c r="I51" s="44">
        <f t="shared" si="5"/>
        <v>0</v>
      </c>
      <c r="J51" s="44">
        <v>0</v>
      </c>
      <c r="K51" s="44">
        <v>0</v>
      </c>
      <c r="L51" s="70" t="s">
        <v>93</v>
      </c>
      <c r="M51" s="2"/>
      <c r="N51" s="72">
        <v>19</v>
      </c>
      <c r="O51" s="2"/>
      <c r="P51" s="2"/>
    </row>
    <row r="52" spans="1:16" s="73" customFormat="1" ht="30" customHeight="1">
      <c r="A52" s="45" t="s">
        <v>59</v>
      </c>
      <c r="B52" s="43" t="s">
        <v>23</v>
      </c>
      <c r="C52" s="68">
        <v>1</v>
      </c>
      <c r="D52" s="69">
        <v>0</v>
      </c>
      <c r="E52" s="44">
        <f t="shared" si="4"/>
        <v>0</v>
      </c>
      <c r="F52" s="44">
        <v>1500000</v>
      </c>
      <c r="G52" s="44">
        <v>1500000</v>
      </c>
      <c r="H52" s="44">
        <f t="shared" si="0"/>
        <v>100</v>
      </c>
      <c r="I52" s="44">
        <f t="shared" si="5"/>
        <v>0</v>
      </c>
      <c r="J52" s="44">
        <v>0</v>
      </c>
      <c r="K52" s="44">
        <v>0</v>
      </c>
      <c r="L52" s="70" t="s">
        <v>93</v>
      </c>
      <c r="M52" s="2"/>
      <c r="N52" s="72">
        <v>12</v>
      </c>
      <c r="O52" s="2"/>
      <c r="P52" s="2"/>
    </row>
    <row r="53" spans="1:16" s="73" customFormat="1" ht="36.75" customHeight="1">
      <c r="A53" s="45" t="s">
        <v>60</v>
      </c>
      <c r="B53" s="43" t="s">
        <v>23</v>
      </c>
      <c r="C53" s="68">
        <v>1</v>
      </c>
      <c r="D53" s="69">
        <v>0</v>
      </c>
      <c r="E53" s="44">
        <f t="shared" si="4"/>
        <v>0</v>
      </c>
      <c r="F53" s="44">
        <v>1500000</v>
      </c>
      <c r="G53" s="44">
        <v>1500000</v>
      </c>
      <c r="H53" s="44">
        <f t="shared" si="0"/>
        <v>100</v>
      </c>
      <c r="I53" s="44">
        <f t="shared" si="5"/>
        <v>0</v>
      </c>
      <c r="J53" s="44">
        <v>0</v>
      </c>
      <c r="K53" s="44">
        <v>0</v>
      </c>
      <c r="L53" s="70" t="s">
        <v>93</v>
      </c>
      <c r="M53" s="2"/>
      <c r="N53" s="72">
        <v>12</v>
      </c>
      <c r="O53" s="2"/>
      <c r="P53" s="2"/>
    </row>
    <row r="54" spans="1:16" s="73" customFormat="1" ht="30" customHeight="1">
      <c r="A54" s="45" t="s">
        <v>70</v>
      </c>
      <c r="B54" s="43" t="s">
        <v>23</v>
      </c>
      <c r="C54" s="68">
        <v>1</v>
      </c>
      <c r="D54" s="69">
        <v>0</v>
      </c>
      <c r="E54" s="44">
        <f t="shared" si="4"/>
        <v>0</v>
      </c>
      <c r="F54" s="44">
        <v>1500000</v>
      </c>
      <c r="G54" s="44">
        <v>1500000</v>
      </c>
      <c r="H54" s="44">
        <f t="shared" si="0"/>
        <v>100</v>
      </c>
      <c r="I54" s="44">
        <f t="shared" si="5"/>
        <v>0</v>
      </c>
      <c r="J54" s="44">
        <v>0</v>
      </c>
      <c r="K54" s="44">
        <v>0</v>
      </c>
      <c r="L54" s="70" t="s">
        <v>93</v>
      </c>
      <c r="M54" s="2"/>
      <c r="N54" s="72">
        <v>11</v>
      </c>
      <c r="O54" s="2"/>
      <c r="P54" s="2"/>
    </row>
    <row r="55" spans="1:16" s="73" customFormat="1" ht="30" customHeight="1">
      <c r="A55" s="45" t="s">
        <v>61</v>
      </c>
      <c r="B55" s="43" t="s">
        <v>23</v>
      </c>
      <c r="C55" s="68">
        <v>1</v>
      </c>
      <c r="D55" s="69">
        <v>0</v>
      </c>
      <c r="E55" s="44">
        <f t="shared" si="4"/>
        <v>0</v>
      </c>
      <c r="F55" s="44">
        <v>6000000</v>
      </c>
      <c r="G55" s="44">
        <v>6000000</v>
      </c>
      <c r="H55" s="44">
        <f t="shared" si="0"/>
        <v>100</v>
      </c>
      <c r="I55" s="44">
        <f t="shared" si="5"/>
        <v>0</v>
      </c>
      <c r="J55" s="44">
        <v>0</v>
      </c>
      <c r="K55" s="44">
        <v>0</v>
      </c>
      <c r="L55" s="70" t="s">
        <v>83</v>
      </c>
      <c r="M55" s="2"/>
      <c r="N55" s="72">
        <v>53</v>
      </c>
      <c r="O55" s="2"/>
      <c r="P55" s="2"/>
    </row>
    <row r="56" spans="1:16" s="73" customFormat="1" ht="30" customHeight="1">
      <c r="A56" s="45" t="s">
        <v>62</v>
      </c>
      <c r="B56" s="43" t="s">
        <v>23</v>
      </c>
      <c r="C56" s="68">
        <v>1</v>
      </c>
      <c r="D56" s="69">
        <v>0</v>
      </c>
      <c r="E56" s="44">
        <f t="shared" si="4"/>
        <v>0</v>
      </c>
      <c r="F56" s="44">
        <v>5000000</v>
      </c>
      <c r="G56" s="44">
        <v>5000000</v>
      </c>
      <c r="H56" s="44">
        <f t="shared" si="0"/>
        <v>100</v>
      </c>
      <c r="I56" s="44">
        <f t="shared" si="5"/>
        <v>0</v>
      </c>
      <c r="J56" s="44">
        <v>0</v>
      </c>
      <c r="K56" s="44">
        <v>0</v>
      </c>
      <c r="L56" s="70" t="s">
        <v>83</v>
      </c>
      <c r="M56" s="2"/>
      <c r="N56" s="72">
        <v>49</v>
      </c>
      <c r="O56" s="2"/>
      <c r="P56" s="2"/>
    </row>
    <row r="57" spans="1:16" s="73" customFormat="1" ht="30" customHeight="1">
      <c r="A57" s="45" t="s">
        <v>63</v>
      </c>
      <c r="B57" s="43" t="s">
        <v>23</v>
      </c>
      <c r="C57" s="68">
        <v>1</v>
      </c>
      <c r="D57" s="69">
        <v>0</v>
      </c>
      <c r="E57" s="44">
        <f t="shared" si="4"/>
        <v>0</v>
      </c>
      <c r="F57" s="44">
        <v>5000000</v>
      </c>
      <c r="G57" s="44">
        <v>5000000</v>
      </c>
      <c r="H57" s="44">
        <f t="shared" si="0"/>
        <v>100</v>
      </c>
      <c r="I57" s="44">
        <f t="shared" si="5"/>
        <v>0</v>
      </c>
      <c r="J57" s="44">
        <v>0</v>
      </c>
      <c r="K57" s="44">
        <v>0</v>
      </c>
      <c r="L57" s="70" t="s">
        <v>84</v>
      </c>
      <c r="M57" s="2"/>
      <c r="N57" s="72">
        <v>48</v>
      </c>
      <c r="O57" s="2"/>
      <c r="P57" s="2"/>
    </row>
    <row r="58" spans="1:16" s="73" customFormat="1" ht="30" customHeight="1">
      <c r="A58" s="45" t="s">
        <v>64</v>
      </c>
      <c r="B58" s="43" t="s">
        <v>23</v>
      </c>
      <c r="C58" s="68">
        <v>1</v>
      </c>
      <c r="D58" s="69">
        <v>0</v>
      </c>
      <c r="E58" s="44">
        <f t="shared" si="4"/>
        <v>0</v>
      </c>
      <c r="F58" s="44">
        <v>5000000</v>
      </c>
      <c r="G58" s="44">
        <v>5000000</v>
      </c>
      <c r="H58" s="44">
        <f t="shared" si="0"/>
        <v>100</v>
      </c>
      <c r="I58" s="44">
        <f t="shared" si="5"/>
        <v>0</v>
      </c>
      <c r="J58" s="44">
        <v>0</v>
      </c>
      <c r="K58" s="44">
        <v>0</v>
      </c>
      <c r="L58" s="70" t="s">
        <v>85</v>
      </c>
      <c r="M58" s="2"/>
      <c r="N58" s="72">
        <v>52</v>
      </c>
      <c r="O58" s="2"/>
      <c r="P58" s="2"/>
    </row>
    <row r="59" spans="1:16" s="73" customFormat="1" ht="30" customHeight="1">
      <c r="A59" s="45" t="s">
        <v>65</v>
      </c>
      <c r="B59" s="43" t="s">
        <v>23</v>
      </c>
      <c r="C59" s="68">
        <v>1</v>
      </c>
      <c r="D59" s="69">
        <v>0</v>
      </c>
      <c r="E59" s="44">
        <f t="shared" si="4"/>
        <v>0</v>
      </c>
      <c r="F59" s="44">
        <v>1500000</v>
      </c>
      <c r="G59" s="44">
        <v>1500000</v>
      </c>
      <c r="H59" s="44">
        <f t="shared" si="0"/>
        <v>100</v>
      </c>
      <c r="I59" s="44">
        <f t="shared" si="5"/>
        <v>0</v>
      </c>
      <c r="J59" s="44">
        <v>0</v>
      </c>
      <c r="K59" s="44">
        <v>0</v>
      </c>
      <c r="L59" s="70" t="s">
        <v>93</v>
      </c>
      <c r="M59" s="2"/>
      <c r="N59" s="72">
        <v>14</v>
      </c>
      <c r="O59" s="2"/>
      <c r="P59" s="2"/>
    </row>
    <row r="60" spans="1:16" s="73" customFormat="1" ht="30" customHeight="1">
      <c r="A60" s="45" t="s">
        <v>66</v>
      </c>
      <c r="B60" s="43" t="s">
        <v>23</v>
      </c>
      <c r="C60" s="68">
        <v>1</v>
      </c>
      <c r="D60" s="69">
        <v>0</v>
      </c>
      <c r="E60" s="44">
        <f t="shared" si="4"/>
        <v>0</v>
      </c>
      <c r="F60" s="44">
        <v>2000000</v>
      </c>
      <c r="G60" s="44">
        <v>2000000</v>
      </c>
      <c r="H60" s="44">
        <f t="shared" si="0"/>
        <v>100</v>
      </c>
      <c r="I60" s="44">
        <f t="shared" si="5"/>
        <v>0</v>
      </c>
      <c r="J60" s="44">
        <v>0</v>
      </c>
      <c r="K60" s="44">
        <v>0</v>
      </c>
      <c r="L60" s="70" t="s">
        <v>93</v>
      </c>
      <c r="M60" s="2"/>
      <c r="N60" s="72">
        <v>15</v>
      </c>
      <c r="O60" s="2"/>
      <c r="P60" s="2"/>
    </row>
    <row r="61" spans="1:16" s="73" customFormat="1" ht="30" customHeight="1">
      <c r="A61" s="45" t="s">
        <v>67</v>
      </c>
      <c r="B61" s="43" t="s">
        <v>23</v>
      </c>
      <c r="C61" s="68">
        <v>1</v>
      </c>
      <c r="D61" s="69">
        <v>0</v>
      </c>
      <c r="E61" s="44">
        <f t="shared" si="4"/>
        <v>0</v>
      </c>
      <c r="F61" s="44">
        <v>3510000</v>
      </c>
      <c r="G61" s="44">
        <v>3509100</v>
      </c>
      <c r="H61" s="44">
        <f t="shared" si="0"/>
        <v>99.974358974358978</v>
      </c>
      <c r="I61" s="44">
        <f t="shared" si="5"/>
        <v>900</v>
      </c>
      <c r="J61" s="44">
        <v>0</v>
      </c>
      <c r="K61" s="44">
        <v>0</v>
      </c>
      <c r="L61" s="70" t="s">
        <v>86</v>
      </c>
      <c r="M61" s="2"/>
      <c r="N61" s="72">
        <v>23</v>
      </c>
      <c r="O61" s="2"/>
      <c r="P61" s="2"/>
    </row>
    <row r="62" spans="1:16" s="73" customFormat="1" ht="30" customHeight="1">
      <c r="A62" s="45" t="s">
        <v>68</v>
      </c>
      <c r="B62" s="43" t="s">
        <v>23</v>
      </c>
      <c r="C62" s="68">
        <v>1</v>
      </c>
      <c r="D62" s="69">
        <v>0</v>
      </c>
      <c r="E62" s="44">
        <f t="shared" si="4"/>
        <v>0</v>
      </c>
      <c r="F62" s="44">
        <v>560200</v>
      </c>
      <c r="G62" s="44">
        <v>560200</v>
      </c>
      <c r="H62" s="44">
        <f t="shared" si="0"/>
        <v>100</v>
      </c>
      <c r="I62" s="44">
        <f t="shared" si="5"/>
        <v>0</v>
      </c>
      <c r="J62" s="44">
        <v>0</v>
      </c>
      <c r="K62" s="44">
        <v>0</v>
      </c>
      <c r="L62" s="70" t="s">
        <v>86</v>
      </c>
      <c r="M62" s="2"/>
      <c r="N62" s="72">
        <v>10</v>
      </c>
      <c r="O62" s="2"/>
      <c r="P62" s="2"/>
    </row>
    <row r="63" spans="1:16" s="73" customFormat="1" ht="30" customHeight="1" thickBot="1">
      <c r="A63" s="74" t="s">
        <v>69</v>
      </c>
      <c r="B63" s="75" t="s">
        <v>23</v>
      </c>
      <c r="C63" s="76">
        <v>1</v>
      </c>
      <c r="D63" s="77">
        <v>0</v>
      </c>
      <c r="E63" s="78">
        <f t="shared" si="4"/>
        <v>0</v>
      </c>
      <c r="F63" s="78">
        <v>4700000</v>
      </c>
      <c r="G63" s="78">
        <v>4700000</v>
      </c>
      <c r="H63" s="78">
        <f t="shared" si="0"/>
        <v>100</v>
      </c>
      <c r="I63" s="78">
        <f t="shared" si="5"/>
        <v>0</v>
      </c>
      <c r="J63" s="78">
        <v>0</v>
      </c>
      <c r="K63" s="78">
        <v>0</v>
      </c>
      <c r="L63" s="79" t="s">
        <v>86</v>
      </c>
      <c r="M63" s="2"/>
      <c r="N63" s="80">
        <v>40</v>
      </c>
      <c r="O63" s="2"/>
      <c r="P63" s="2"/>
    </row>
    <row r="64" spans="1:16" s="6" customFormat="1">
      <c r="M64" s="4"/>
      <c r="N64" s="4"/>
      <c r="O64" s="4"/>
      <c r="P64" s="4"/>
    </row>
    <row r="65" spans="1:16" s="6" customFormat="1">
      <c r="C65" s="20"/>
      <c r="D65" s="20"/>
      <c r="M65" s="4"/>
      <c r="N65" s="4"/>
      <c r="O65" s="4"/>
      <c r="P65" s="4"/>
    </row>
    <row r="66" spans="1:16" ht="21.75" customHeight="1">
      <c r="C66" s="20"/>
      <c r="D66" s="20"/>
    </row>
    <row r="67" spans="1:16" ht="21.75" customHeight="1">
      <c r="C67" s="20"/>
      <c r="D67" s="20"/>
    </row>
    <row r="68" spans="1:16" s="1" customFormat="1" ht="21.75" customHeight="1">
      <c r="A68" s="21"/>
      <c r="B68" s="22"/>
      <c r="C68" s="777"/>
      <c r="D68" s="777"/>
      <c r="E68" s="777"/>
      <c r="F68" s="22"/>
      <c r="G68" s="777"/>
      <c r="H68" s="777"/>
      <c r="I68" s="777"/>
      <c r="J68" s="780"/>
      <c r="K68" s="780"/>
      <c r="L68" s="780"/>
    </row>
    <row r="69" spans="1:16" ht="21.75" customHeight="1">
      <c r="B69" s="4"/>
      <c r="C69" s="778"/>
      <c r="D69" s="778"/>
      <c r="E69" s="778"/>
      <c r="F69" s="4"/>
      <c r="G69" s="779"/>
      <c r="H69" s="779"/>
      <c r="I69" s="779"/>
      <c r="J69" s="779"/>
      <c r="K69" s="779"/>
      <c r="L69" s="779"/>
    </row>
    <row r="70" spans="1:16" s="13" customFormat="1" ht="21.75" customHeight="1">
      <c r="A70" s="14"/>
      <c r="B70" s="15"/>
      <c r="C70" s="781"/>
      <c r="D70" s="781"/>
      <c r="E70" s="15"/>
      <c r="F70" s="15"/>
      <c r="G70" s="781"/>
      <c r="H70" s="781"/>
      <c r="I70" s="781"/>
      <c r="K70" s="782"/>
      <c r="L70" s="782"/>
    </row>
    <row r="71" spans="1:16" ht="21.75" customHeight="1">
      <c r="A71" s="16"/>
      <c r="C71" s="779"/>
      <c r="D71" s="779"/>
      <c r="G71" s="779"/>
      <c r="H71" s="779"/>
      <c r="I71" s="779"/>
      <c r="K71" s="779"/>
      <c r="L71" s="779"/>
    </row>
  </sheetData>
  <mergeCells count="26">
    <mergeCell ref="A9:A11"/>
    <mergeCell ref="B9:B11"/>
    <mergeCell ref="C9:E9"/>
    <mergeCell ref="F9:I9"/>
    <mergeCell ref="J9:K9"/>
    <mergeCell ref="C10:C11"/>
    <mergeCell ref="D10:E10"/>
    <mergeCell ref="F10:F11"/>
    <mergeCell ref="G10:G11"/>
    <mergeCell ref="H10:H11"/>
    <mergeCell ref="I10:I11"/>
    <mergeCell ref="J10:J11"/>
    <mergeCell ref="K10:K11"/>
    <mergeCell ref="L9:L11"/>
    <mergeCell ref="C68:E68"/>
    <mergeCell ref="C69:E69"/>
    <mergeCell ref="C71:D71"/>
    <mergeCell ref="G71:I71"/>
    <mergeCell ref="K71:L71"/>
    <mergeCell ref="J68:L68"/>
    <mergeCell ref="C70:D70"/>
    <mergeCell ref="G70:I70"/>
    <mergeCell ref="K70:L70"/>
    <mergeCell ref="J69:L69"/>
    <mergeCell ref="G68:I68"/>
    <mergeCell ref="G69:I69"/>
  </mergeCells>
  <pageMargins left="0.5" right="0.25" top="0.25" bottom="0.25" header="0" footer="0"/>
  <pageSetup paperSize="258" scale="55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view="pageBreakPreview" zoomScale="86" zoomScaleNormal="82" zoomScaleSheetLayoutView="86" workbookViewId="0">
      <selection activeCell="P13" sqref="P13:P19"/>
    </sheetView>
  </sheetViews>
  <sheetFormatPr defaultColWidth="8.85546875" defaultRowHeight="15.75"/>
  <cols>
    <col min="1" max="1" width="44" style="389" customWidth="1"/>
    <col min="2" max="2" width="14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5.140625" style="392" hidden="1" customWidth="1"/>
    <col min="9" max="9" width="14.140625" style="391" customWidth="1"/>
    <col min="10" max="10" width="13.42578125" style="389" customWidth="1"/>
    <col min="11" max="11" width="11.28515625" style="392" customWidth="1"/>
    <col min="12" max="12" width="17.5703125" style="391" customWidth="1"/>
    <col min="13" max="13" width="19.85546875" style="391" customWidth="1"/>
    <col min="14" max="14" width="22.42578125" style="391" customWidth="1"/>
    <col min="15" max="15" width="15.85546875" style="392" hidden="1" customWidth="1"/>
    <col min="16" max="16" width="17.28515625" style="391" customWidth="1"/>
    <col min="17" max="17" width="26" style="392" customWidth="1"/>
    <col min="18" max="18" width="22.855468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  <c r="N1" s="392"/>
      <c r="O1" s="391"/>
      <c r="P1" s="392"/>
      <c r="Q1" s="393"/>
      <c r="R1" s="389"/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7"/>
      <c r="O2" s="394"/>
      <c r="P2" s="397"/>
      <c r="Q2" s="393"/>
      <c r="R2" s="389"/>
    </row>
    <row r="3" spans="1:31">
      <c r="A3" s="394" t="s">
        <v>446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7"/>
      <c r="O3" s="394"/>
      <c r="P3" s="397"/>
      <c r="Q3" s="393"/>
      <c r="R3" s="389"/>
    </row>
    <row r="4" spans="1:31">
      <c r="A4" s="394" t="s">
        <v>491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7"/>
      <c r="O4" s="394"/>
      <c r="P4" s="397"/>
      <c r="Q4" s="393"/>
      <c r="R4" s="389"/>
    </row>
    <row r="5" spans="1:31">
      <c r="A5" s="171" t="s">
        <v>497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7"/>
      <c r="O5" s="394"/>
      <c r="P5" s="397"/>
      <c r="Q5" s="393"/>
      <c r="R5" s="389"/>
    </row>
    <row r="6" spans="1:31">
      <c r="A6" s="399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396"/>
      <c r="M6" s="396"/>
      <c r="N6" s="396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>
      <c r="A8" s="809" t="s">
        <v>114</v>
      </c>
      <c r="B8" s="810" t="s">
        <v>113</v>
      </c>
      <c r="C8" s="810" t="s">
        <v>432</v>
      </c>
      <c r="D8" s="810" t="s">
        <v>433</v>
      </c>
      <c r="E8" s="810"/>
      <c r="F8" s="810" t="s">
        <v>434</v>
      </c>
      <c r="G8" s="810"/>
      <c r="H8" s="810"/>
      <c r="I8" s="810" t="s">
        <v>2</v>
      </c>
      <c r="J8" s="810"/>
      <c r="K8" s="810"/>
      <c r="L8" s="812" t="s">
        <v>112</v>
      </c>
      <c r="M8" s="812"/>
      <c r="N8" s="812"/>
      <c r="O8" s="812"/>
      <c r="P8" s="812"/>
      <c r="Q8" s="812"/>
      <c r="R8" s="798" t="s">
        <v>111</v>
      </c>
    </row>
    <row r="9" spans="1:31">
      <c r="A9" s="809"/>
      <c r="B9" s="810"/>
      <c r="C9" s="810"/>
      <c r="D9" s="810" t="s">
        <v>435</v>
      </c>
      <c r="E9" s="810" t="s">
        <v>436</v>
      </c>
      <c r="F9" s="811" t="s">
        <v>4</v>
      </c>
      <c r="G9" s="810" t="s">
        <v>437</v>
      </c>
      <c r="H9" s="810"/>
      <c r="I9" s="811" t="s">
        <v>4</v>
      </c>
      <c r="J9" s="810" t="s">
        <v>110</v>
      </c>
      <c r="K9" s="810"/>
      <c r="L9" s="811" t="s">
        <v>109</v>
      </c>
      <c r="M9" s="811" t="s">
        <v>108</v>
      </c>
      <c r="N9" s="811"/>
      <c r="O9" s="811"/>
      <c r="P9" s="811" t="s">
        <v>3</v>
      </c>
      <c r="Q9" s="811"/>
      <c r="R9" s="798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809"/>
      <c r="B10" s="810"/>
      <c r="C10" s="810"/>
      <c r="D10" s="810"/>
      <c r="E10" s="810"/>
      <c r="F10" s="811"/>
      <c r="G10" s="812" t="s">
        <v>107</v>
      </c>
      <c r="H10" s="799" t="s">
        <v>6</v>
      </c>
      <c r="I10" s="811"/>
      <c r="J10" s="809" t="s">
        <v>107</v>
      </c>
      <c r="K10" s="799" t="s">
        <v>6</v>
      </c>
      <c r="L10" s="811"/>
      <c r="M10" s="811" t="s">
        <v>106</v>
      </c>
      <c r="N10" s="811" t="s">
        <v>105</v>
      </c>
      <c r="O10" s="799" t="s">
        <v>6</v>
      </c>
      <c r="P10" s="812" t="s">
        <v>104</v>
      </c>
      <c r="Q10" s="813" t="s">
        <v>438</v>
      </c>
      <c r="R10" s="798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>
      <c r="A11" s="809"/>
      <c r="B11" s="810"/>
      <c r="C11" s="810"/>
      <c r="D11" s="810"/>
      <c r="E11" s="810"/>
      <c r="F11" s="811"/>
      <c r="G11" s="812"/>
      <c r="H11" s="799"/>
      <c r="I11" s="811"/>
      <c r="J11" s="809"/>
      <c r="K11" s="799"/>
      <c r="L11" s="811"/>
      <c r="M11" s="812"/>
      <c r="N11" s="812"/>
      <c r="O11" s="799"/>
      <c r="P11" s="812"/>
      <c r="Q11" s="799"/>
      <c r="R11" s="798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ht="37.9" customHeight="1">
      <c r="A12" s="401" t="s">
        <v>448</v>
      </c>
      <c r="B12" s="401" t="s">
        <v>456</v>
      </c>
      <c r="C12" s="402"/>
      <c r="D12" s="402"/>
      <c r="E12" s="402"/>
      <c r="F12" s="403" t="e">
        <f>F14</f>
        <v>#REF!</v>
      </c>
      <c r="G12" s="403" t="e">
        <f>G14</f>
        <v>#REF!</v>
      </c>
      <c r="H12" s="404" t="e">
        <f>G12/F12</f>
        <v>#REF!</v>
      </c>
      <c r="I12" s="403">
        <v>4435</v>
      </c>
      <c r="J12" s="403">
        <v>4435</v>
      </c>
      <c r="K12" s="460">
        <v>1</v>
      </c>
      <c r="L12" s="403">
        <v>2883000</v>
      </c>
      <c r="M12" s="430">
        <v>2882750</v>
      </c>
      <c r="N12" s="403">
        <v>250</v>
      </c>
      <c r="O12" s="404">
        <f>M12/L12</f>
        <v>0.99991328477280605</v>
      </c>
      <c r="P12" s="430">
        <v>2882750</v>
      </c>
      <c r="Q12" s="406">
        <v>1</v>
      </c>
      <c r="R12" s="565" t="s">
        <v>78</v>
      </c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</row>
    <row r="13" spans="1:31" ht="40.5" customHeight="1">
      <c r="A13" s="401" t="s">
        <v>447</v>
      </c>
      <c r="B13" s="401"/>
      <c r="C13" s="402"/>
      <c r="D13" s="402"/>
      <c r="E13" s="402"/>
      <c r="F13" s="403" t="e">
        <f>F21</f>
        <v>#REF!</v>
      </c>
      <c r="G13" s="403" t="e">
        <f>G21</f>
        <v>#REF!</v>
      </c>
      <c r="H13" s="404" t="e">
        <f>G13/F13</f>
        <v>#REF!</v>
      </c>
      <c r="I13" s="403">
        <f>I15+I16+I18+I19+I20</f>
        <v>4633</v>
      </c>
      <c r="J13" s="403">
        <f>J15+J16+J18+J19+J20</f>
        <v>4633</v>
      </c>
      <c r="K13" s="460">
        <v>1</v>
      </c>
      <c r="L13" s="795">
        <v>5200000</v>
      </c>
      <c r="M13" s="403">
        <v>5126470</v>
      </c>
      <c r="N13" s="403">
        <v>73530</v>
      </c>
      <c r="O13" s="404"/>
      <c r="P13" s="789">
        <v>3305390</v>
      </c>
      <c r="Q13" s="792">
        <v>1</v>
      </c>
      <c r="R13" s="786" t="s">
        <v>78</v>
      </c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ht="47.25" customHeight="1">
      <c r="A14" s="471" t="s">
        <v>451</v>
      </c>
      <c r="B14" s="409"/>
      <c r="C14" s="410"/>
      <c r="D14" s="410"/>
      <c r="E14" s="410"/>
      <c r="F14" s="241" t="e">
        <f>#REF!+#REF!+#REF!</f>
        <v>#REF!</v>
      </c>
      <c r="G14" s="241" t="e">
        <f>#REF!+#REF!+#REF!</f>
        <v>#REF!</v>
      </c>
      <c r="H14" s="411" t="e">
        <f>G14/F14</f>
        <v>#REF!</v>
      </c>
      <c r="I14" s="241"/>
      <c r="J14" s="241"/>
      <c r="K14" s="461"/>
      <c r="L14" s="796"/>
      <c r="M14" s="800">
        <v>3305390</v>
      </c>
      <c r="N14" s="803">
        <f>N23</f>
        <v>0</v>
      </c>
      <c r="O14" s="806"/>
      <c r="P14" s="790"/>
      <c r="Q14" s="793"/>
      <c r="R14" s="787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</row>
    <row r="15" spans="1:31" ht="24.75" customHeight="1">
      <c r="A15" s="471" t="s">
        <v>449</v>
      </c>
      <c r="B15" s="409" t="s">
        <v>281</v>
      </c>
      <c r="C15" s="410"/>
      <c r="D15" s="410"/>
      <c r="E15" s="410"/>
      <c r="F15" s="241"/>
      <c r="G15" s="241"/>
      <c r="H15" s="411"/>
      <c r="I15" s="241">
        <v>1655</v>
      </c>
      <c r="J15" s="241">
        <v>1655</v>
      </c>
      <c r="K15" s="461">
        <v>1</v>
      </c>
      <c r="L15" s="796"/>
      <c r="M15" s="801"/>
      <c r="N15" s="804"/>
      <c r="O15" s="807"/>
      <c r="P15" s="790"/>
      <c r="Q15" s="793"/>
      <c r="R15" s="787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</row>
    <row r="16" spans="1:31" ht="24.75" customHeight="1">
      <c r="A16" s="471" t="s">
        <v>450</v>
      </c>
      <c r="B16" s="409" t="s">
        <v>281</v>
      </c>
      <c r="C16" s="410"/>
      <c r="D16" s="410"/>
      <c r="E16" s="410"/>
      <c r="F16" s="241"/>
      <c r="G16" s="241"/>
      <c r="H16" s="411"/>
      <c r="I16" s="241">
        <v>400</v>
      </c>
      <c r="J16" s="241">
        <v>400</v>
      </c>
      <c r="K16" s="461">
        <v>1</v>
      </c>
      <c r="L16" s="796"/>
      <c r="M16" s="801"/>
      <c r="N16" s="804"/>
      <c r="O16" s="807"/>
      <c r="P16" s="790"/>
      <c r="Q16" s="793"/>
      <c r="R16" s="787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</row>
    <row r="17" spans="1:31" ht="41.25" customHeight="1">
      <c r="A17" s="471" t="s">
        <v>452</v>
      </c>
      <c r="B17" s="409"/>
      <c r="C17" s="410"/>
      <c r="D17" s="410"/>
      <c r="E17" s="410"/>
      <c r="F17" s="241"/>
      <c r="G17" s="241"/>
      <c r="H17" s="411"/>
      <c r="I17" s="241"/>
      <c r="J17" s="241"/>
      <c r="K17" s="461"/>
      <c r="L17" s="796"/>
      <c r="M17" s="801"/>
      <c r="N17" s="804"/>
      <c r="O17" s="807"/>
      <c r="P17" s="790"/>
      <c r="Q17" s="793"/>
      <c r="R17" s="787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</row>
    <row r="18" spans="1:31" ht="24.75" customHeight="1">
      <c r="A18" s="471" t="s">
        <v>455</v>
      </c>
      <c r="B18" s="409" t="s">
        <v>281</v>
      </c>
      <c r="C18" s="410"/>
      <c r="D18" s="410"/>
      <c r="E18" s="410"/>
      <c r="F18" s="241"/>
      <c r="G18" s="241"/>
      <c r="H18" s="411"/>
      <c r="I18" s="241">
        <v>430</v>
      </c>
      <c r="J18" s="241">
        <v>430</v>
      </c>
      <c r="K18" s="461">
        <v>1</v>
      </c>
      <c r="L18" s="796"/>
      <c r="M18" s="801"/>
      <c r="N18" s="804"/>
      <c r="O18" s="807"/>
      <c r="P18" s="790"/>
      <c r="Q18" s="793"/>
      <c r="R18" s="787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</row>
    <row r="19" spans="1:31" ht="24.75" customHeight="1">
      <c r="A19" s="471" t="s">
        <v>454</v>
      </c>
      <c r="B19" s="409" t="s">
        <v>281</v>
      </c>
      <c r="C19" s="410"/>
      <c r="D19" s="410"/>
      <c r="E19" s="410"/>
      <c r="F19" s="241"/>
      <c r="G19" s="241"/>
      <c r="H19" s="411"/>
      <c r="I19" s="241">
        <v>430</v>
      </c>
      <c r="J19" s="241">
        <v>430</v>
      </c>
      <c r="K19" s="461">
        <v>1</v>
      </c>
      <c r="L19" s="796"/>
      <c r="M19" s="802"/>
      <c r="N19" s="805"/>
      <c r="O19" s="808"/>
      <c r="P19" s="791"/>
      <c r="Q19" s="794"/>
      <c r="R19" s="788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</row>
    <row r="20" spans="1:31" ht="82.5" customHeight="1">
      <c r="A20" s="471" t="s">
        <v>453</v>
      </c>
      <c r="B20" s="409" t="s">
        <v>281</v>
      </c>
      <c r="C20" s="410"/>
      <c r="D20" s="410"/>
      <c r="E20" s="410"/>
      <c r="F20" s="241"/>
      <c r="G20" s="241"/>
      <c r="H20" s="411"/>
      <c r="I20" s="241">
        <v>1718</v>
      </c>
      <c r="J20" s="241">
        <v>1718</v>
      </c>
      <c r="K20" s="461">
        <v>1</v>
      </c>
      <c r="L20" s="797"/>
      <c r="M20" s="241">
        <v>1821080</v>
      </c>
      <c r="N20" s="412">
        <f>N14</f>
        <v>0</v>
      </c>
      <c r="O20" s="261"/>
      <c r="P20" s="413">
        <v>1821080</v>
      </c>
      <c r="Q20" s="414">
        <v>1</v>
      </c>
      <c r="R20" s="566" t="s">
        <v>500</v>
      </c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</row>
    <row r="21" spans="1:31" s="416" customFormat="1" ht="22.5" customHeight="1">
      <c r="A21" s="472" t="s">
        <v>439</v>
      </c>
      <c r="B21" s="472"/>
      <c r="C21" s="473"/>
      <c r="D21" s="473"/>
      <c r="E21" s="474"/>
      <c r="F21" s="475" t="e">
        <f>#REF!+#REF!+#REF!</f>
        <v>#REF!</v>
      </c>
      <c r="G21" s="475" t="e">
        <f>#REF!+#REF!+#REF!</f>
        <v>#REF!</v>
      </c>
      <c r="H21" s="475"/>
      <c r="I21" s="476">
        <f>I12+I13</f>
        <v>9068</v>
      </c>
      <c r="J21" s="476">
        <f>J12+J13</f>
        <v>9068</v>
      </c>
      <c r="K21" s="425"/>
      <c r="L21" s="476">
        <f>L12+L13</f>
        <v>8083000</v>
      </c>
      <c r="M21" s="476">
        <f>M12+M13</f>
        <v>8009220</v>
      </c>
      <c r="N21" s="476">
        <f>L21-M21</f>
        <v>73780</v>
      </c>
      <c r="O21" s="476">
        <f t="shared" ref="O21" si="0">O14</f>
        <v>0</v>
      </c>
      <c r="P21" s="476">
        <f>P12+P13+P20</f>
        <v>8009220</v>
      </c>
      <c r="Q21" s="426"/>
      <c r="R21" s="474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</row>
    <row r="22" spans="1:31"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</row>
    <row r="23" spans="1:31" s="398" customFormat="1">
      <c r="A23" s="398" t="s">
        <v>404</v>
      </c>
      <c r="C23" s="398" t="s">
        <v>405</v>
      </c>
      <c r="E23" s="398" t="s">
        <v>440</v>
      </c>
      <c r="H23" s="417"/>
      <c r="I23" s="398" t="s">
        <v>405</v>
      </c>
      <c r="L23" s="398" t="s">
        <v>406</v>
      </c>
      <c r="O23" s="417"/>
      <c r="Q23" s="398" t="s">
        <v>407</v>
      </c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s="398" customFormat="1">
      <c r="E24" s="418"/>
      <c r="H24" s="419"/>
      <c r="O24" s="419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s="398" customFormat="1">
      <c r="E25" s="418"/>
      <c r="H25" s="419"/>
      <c r="O25" s="419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s="398" customFormat="1"/>
    <row r="27" spans="1:31" s="417" customFormat="1">
      <c r="A27" s="417" t="s">
        <v>484</v>
      </c>
      <c r="C27" s="417" t="s">
        <v>441</v>
      </c>
      <c r="E27" s="417" t="s">
        <v>410</v>
      </c>
      <c r="H27" s="417" t="s">
        <v>411</v>
      </c>
      <c r="I27" s="417" t="s">
        <v>409</v>
      </c>
      <c r="L27" s="417" t="s">
        <v>499</v>
      </c>
      <c r="N27" s="417" t="s">
        <v>443</v>
      </c>
      <c r="Q27" s="417" t="s">
        <v>427</v>
      </c>
    </row>
    <row r="28" spans="1:31" s="419" customFormat="1">
      <c r="A28" s="419" t="s">
        <v>412</v>
      </c>
      <c r="C28" s="419" t="s">
        <v>413</v>
      </c>
      <c r="E28" s="419" t="s">
        <v>414</v>
      </c>
      <c r="H28" s="419" t="s">
        <v>415</v>
      </c>
      <c r="I28" s="419" t="s">
        <v>413</v>
      </c>
      <c r="L28" s="419" t="s">
        <v>457</v>
      </c>
      <c r="N28" s="419" t="s">
        <v>458</v>
      </c>
      <c r="Q28" s="419" t="s">
        <v>428</v>
      </c>
    </row>
    <row r="29" spans="1:31">
      <c r="I29" s="398"/>
      <c r="J29" s="398"/>
      <c r="K29" s="398"/>
      <c r="L29" s="398"/>
      <c r="M29" s="398"/>
      <c r="N29" s="398"/>
      <c r="O29" s="398"/>
      <c r="P29" s="398"/>
      <c r="Q29" s="124"/>
    </row>
    <row r="32" spans="1:31">
      <c r="B32" s="389"/>
      <c r="E32" s="391"/>
      <c r="G32" s="392"/>
      <c r="H32" s="391"/>
      <c r="I32" s="389"/>
      <c r="J32" s="392"/>
      <c r="K32" s="391"/>
      <c r="N32" s="392"/>
      <c r="O32" s="391"/>
      <c r="P32" s="392"/>
      <c r="Q32" s="393"/>
      <c r="R32" s="389"/>
    </row>
  </sheetData>
  <mergeCells count="34">
    <mergeCell ref="I8:K8"/>
    <mergeCell ref="L8:Q8"/>
    <mergeCell ref="G10:G11"/>
    <mergeCell ref="H10:H11"/>
    <mergeCell ref="P10:P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A8:A11"/>
    <mergeCell ref="B8:B11"/>
    <mergeCell ref="C8:C11"/>
    <mergeCell ref="D8:E8"/>
    <mergeCell ref="F8:H8"/>
    <mergeCell ref="D9:D11"/>
    <mergeCell ref="E9:E11"/>
    <mergeCell ref="F9:F11"/>
    <mergeCell ref="R13:R19"/>
    <mergeCell ref="P13:P19"/>
    <mergeCell ref="Q13:Q19"/>
    <mergeCell ref="L13:L20"/>
    <mergeCell ref="L7:Q7"/>
    <mergeCell ref="R8:R11"/>
    <mergeCell ref="O10:O11"/>
    <mergeCell ref="M14:M19"/>
    <mergeCell ref="N14:N19"/>
    <mergeCell ref="O14:O19"/>
  </mergeCells>
  <pageMargins left="0.19685039370078741" right="0.19685039370078741" top="0.19685039370078741" bottom="0.19685039370078741" header="0.19685039370078741" footer="0.19685039370078741"/>
  <pageSetup paperSize="10000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="80" zoomScaleNormal="80" workbookViewId="0">
      <selection activeCell="S24" sqref="S24"/>
    </sheetView>
  </sheetViews>
  <sheetFormatPr defaultColWidth="8.85546875" defaultRowHeight="15.75"/>
  <cols>
    <col min="1" max="1" width="37.42578125" style="389" customWidth="1"/>
    <col min="2" max="2" width="14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4.140625" style="391" customWidth="1"/>
    <col min="10" max="10" width="13.42578125" style="389" customWidth="1"/>
    <col min="11" max="11" width="11.28515625" style="392" customWidth="1"/>
    <col min="12" max="12" width="15.42578125" style="391" customWidth="1"/>
    <col min="13" max="13" width="15.140625" style="391" customWidth="1"/>
    <col min="14" max="14" width="16.42578125" style="391" customWidth="1"/>
    <col min="15" max="15" width="16.42578125" style="392" hidden="1" customWidth="1"/>
    <col min="16" max="16" width="23.42578125" style="391" customWidth="1"/>
    <col min="17" max="17" width="20" style="392" customWidth="1"/>
    <col min="18" max="18" width="20.855468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6"/>
      <c r="O2" s="397"/>
      <c r="P2" s="394"/>
      <c r="Q2" s="397"/>
    </row>
    <row r="3" spans="1:31">
      <c r="A3" s="394" t="s">
        <v>463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6"/>
      <c r="O3" s="397"/>
      <c r="P3" s="394"/>
      <c r="Q3" s="397"/>
    </row>
    <row r="4" spans="1:31">
      <c r="A4" s="389" t="s">
        <v>464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6"/>
      <c r="O4" s="397"/>
      <c r="P4" s="394"/>
      <c r="Q4" s="397"/>
    </row>
    <row r="5" spans="1:31">
      <c r="A5" s="171" t="s">
        <v>475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6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396"/>
      <c r="M6" s="396"/>
      <c r="N6" s="396"/>
      <c r="O6" s="397"/>
      <c r="P6" s="394"/>
      <c r="Q6" s="397"/>
    </row>
    <row r="7" spans="1:31" ht="16.5" thickBot="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 ht="16.5" thickBot="1">
      <c r="A8" s="814" t="s">
        <v>114</v>
      </c>
      <c r="B8" s="817" t="s">
        <v>113</v>
      </c>
      <c r="C8" s="820" t="s">
        <v>432</v>
      </c>
      <c r="D8" s="822" t="s">
        <v>433</v>
      </c>
      <c r="E8" s="823"/>
      <c r="F8" s="822" t="s">
        <v>434</v>
      </c>
      <c r="G8" s="824"/>
      <c r="H8" s="823"/>
      <c r="I8" s="824" t="s">
        <v>2</v>
      </c>
      <c r="J8" s="824"/>
      <c r="K8" s="824"/>
      <c r="L8" s="825" t="s">
        <v>419</v>
      </c>
      <c r="M8" s="826"/>
      <c r="N8" s="826"/>
      <c r="O8" s="826"/>
      <c r="P8" s="826"/>
      <c r="Q8" s="827"/>
      <c r="R8" s="834" t="s">
        <v>111</v>
      </c>
    </row>
    <row r="9" spans="1:31" ht="16.5" thickBot="1">
      <c r="A9" s="815"/>
      <c r="B9" s="818"/>
      <c r="C9" s="821"/>
      <c r="D9" s="837" t="s">
        <v>435</v>
      </c>
      <c r="E9" s="839" t="s">
        <v>436</v>
      </c>
      <c r="F9" s="841" t="s">
        <v>4</v>
      </c>
      <c r="G9" s="824" t="s">
        <v>437</v>
      </c>
      <c r="H9" s="823"/>
      <c r="I9" s="841" t="s">
        <v>4</v>
      </c>
      <c r="J9" s="824" t="s">
        <v>110</v>
      </c>
      <c r="K9" s="823"/>
      <c r="L9" s="843" t="s">
        <v>109</v>
      </c>
      <c r="M9" s="845" t="s">
        <v>108</v>
      </c>
      <c r="N9" s="845"/>
      <c r="O9" s="845"/>
      <c r="P9" s="846" t="s">
        <v>3</v>
      </c>
      <c r="Q9" s="847"/>
      <c r="R9" s="835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815"/>
      <c r="B10" s="818"/>
      <c r="C10" s="821"/>
      <c r="D10" s="838"/>
      <c r="E10" s="840"/>
      <c r="F10" s="842"/>
      <c r="G10" s="828" t="s">
        <v>107</v>
      </c>
      <c r="H10" s="830" t="s">
        <v>6</v>
      </c>
      <c r="I10" s="842"/>
      <c r="J10" s="850" t="s">
        <v>107</v>
      </c>
      <c r="K10" s="830" t="s">
        <v>6</v>
      </c>
      <c r="L10" s="844"/>
      <c r="M10" s="852" t="s">
        <v>106</v>
      </c>
      <c r="N10" s="854" t="s">
        <v>105</v>
      </c>
      <c r="O10" s="855" t="s">
        <v>6</v>
      </c>
      <c r="P10" s="832" t="s">
        <v>104</v>
      </c>
      <c r="Q10" s="848" t="s">
        <v>438</v>
      </c>
      <c r="R10" s="835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16.5" thickBot="1">
      <c r="A11" s="816"/>
      <c r="B11" s="819"/>
      <c r="C11" s="821"/>
      <c r="D11" s="838"/>
      <c r="E11" s="840"/>
      <c r="F11" s="842"/>
      <c r="G11" s="829"/>
      <c r="H11" s="831"/>
      <c r="I11" s="842"/>
      <c r="J11" s="851"/>
      <c r="K11" s="831"/>
      <c r="L11" s="844"/>
      <c r="M11" s="853"/>
      <c r="N11" s="829"/>
      <c r="O11" s="856"/>
      <c r="P11" s="833"/>
      <c r="Q11" s="849"/>
      <c r="R11" s="836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>
      <c r="A12" s="432" t="s">
        <v>465</v>
      </c>
      <c r="B12" s="401"/>
      <c r="C12" s="402"/>
      <c r="D12" s="402"/>
      <c r="E12" s="402"/>
      <c r="F12" s="403" t="e">
        <f>F13</f>
        <v>#REF!</v>
      </c>
      <c r="G12" s="403" t="e">
        <f>G13</f>
        <v>#REF!</v>
      </c>
      <c r="H12" s="404" t="e">
        <f>G12/F12</f>
        <v>#REF!</v>
      </c>
      <c r="I12" s="403">
        <f>I13</f>
        <v>4447</v>
      </c>
      <c r="J12" s="403">
        <f>J13</f>
        <v>4447</v>
      </c>
      <c r="K12" s="404">
        <f>J12/I12</f>
        <v>1</v>
      </c>
      <c r="L12" s="403">
        <f>L13</f>
        <v>22235000</v>
      </c>
      <c r="M12" s="403">
        <f>M13</f>
        <v>22235000</v>
      </c>
      <c r="N12" s="403">
        <f>L12-M12</f>
        <v>0</v>
      </c>
      <c r="O12" s="404">
        <f>M12/L12</f>
        <v>1</v>
      </c>
      <c r="P12" s="405">
        <f>P13</f>
        <v>22235000</v>
      </c>
      <c r="Q12" s="406">
        <f>Q13</f>
        <v>1</v>
      </c>
      <c r="R12" s="407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</row>
    <row r="13" spans="1:31" ht="47.25">
      <c r="A13" s="408" t="s">
        <v>466</v>
      </c>
      <c r="B13" s="409" t="s">
        <v>467</v>
      </c>
      <c r="C13" s="410"/>
      <c r="D13" s="410"/>
      <c r="E13" s="410"/>
      <c r="F13" s="241" t="e">
        <f>#REF!+#REF!+#REF!</f>
        <v>#REF!</v>
      </c>
      <c r="G13" s="241" t="e">
        <f>#REF!+#REF!+#REF!</f>
        <v>#REF!</v>
      </c>
      <c r="H13" s="411" t="e">
        <f>G13/F13</f>
        <v>#REF!</v>
      </c>
      <c r="I13" s="241">
        <v>4447</v>
      </c>
      <c r="J13" s="241">
        <v>4447</v>
      </c>
      <c r="K13" s="411">
        <f>J13/I13</f>
        <v>1</v>
      </c>
      <c r="L13" s="241">
        <v>22235000</v>
      </c>
      <c r="M13" s="241">
        <v>22235000</v>
      </c>
      <c r="N13" s="412">
        <f>M13-L13</f>
        <v>0</v>
      </c>
      <c r="O13" s="241" t="e">
        <f>#REF!</f>
        <v>#REF!</v>
      </c>
      <c r="P13" s="413">
        <v>22235000</v>
      </c>
      <c r="Q13" s="414">
        <f>SUM(P13/M13)</f>
        <v>1</v>
      </c>
      <c r="R13" s="433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s="416" customFormat="1" ht="16.5" thickBot="1">
      <c r="A14" s="420" t="s">
        <v>439</v>
      </c>
      <c r="B14" s="421"/>
      <c r="C14" s="422"/>
      <c r="D14" s="422"/>
      <c r="E14" s="423"/>
      <c r="F14" s="434" t="e">
        <f>#REF!+#REF!+#REF!</f>
        <v>#REF!</v>
      </c>
      <c r="G14" s="434" t="e">
        <f>#REF!+#REF!+#REF!</f>
        <v>#REF!</v>
      </c>
      <c r="H14" s="434"/>
      <c r="I14" s="424">
        <f>I13</f>
        <v>4447</v>
      </c>
      <c r="J14" s="424">
        <f t="shared" ref="J14:P14" si="0">J13</f>
        <v>4447</v>
      </c>
      <c r="K14" s="425">
        <f>J14/I14</f>
        <v>1</v>
      </c>
      <c r="L14" s="424">
        <f t="shared" si="0"/>
        <v>22235000</v>
      </c>
      <c r="M14" s="424">
        <f t="shared" si="0"/>
        <v>22235000</v>
      </c>
      <c r="N14" s="424">
        <f t="shared" si="0"/>
        <v>0</v>
      </c>
      <c r="O14" s="424" t="e">
        <f t="shared" si="0"/>
        <v>#REF!</v>
      </c>
      <c r="P14" s="424">
        <f t="shared" si="0"/>
        <v>22235000</v>
      </c>
      <c r="Q14" s="426">
        <f>SUM(P14/M14)</f>
        <v>1</v>
      </c>
      <c r="R14" s="427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</row>
    <row r="15" spans="1:31"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</row>
    <row r="16" spans="1:31" s="398" customFormat="1">
      <c r="A16" s="398" t="s">
        <v>404</v>
      </c>
      <c r="C16" s="398" t="s">
        <v>405</v>
      </c>
      <c r="E16" s="398" t="s">
        <v>440</v>
      </c>
      <c r="H16" s="417"/>
      <c r="I16" s="398" t="s">
        <v>405</v>
      </c>
      <c r="L16" s="398" t="s">
        <v>406</v>
      </c>
      <c r="O16" s="417"/>
      <c r="Q16" s="398" t="s">
        <v>407</v>
      </c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s="398" customFormat="1">
      <c r="E17" s="418"/>
      <c r="H17" s="419"/>
      <c r="O17" s="419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398" customFormat="1"/>
    <row r="19" spans="1:31" s="417" customFormat="1">
      <c r="A19" s="417" t="s">
        <v>408</v>
      </c>
      <c r="C19" s="417" t="s">
        <v>441</v>
      </c>
      <c r="E19" s="417" t="s">
        <v>410</v>
      </c>
      <c r="H19" s="417" t="s">
        <v>411</v>
      </c>
      <c r="I19" s="417" t="s">
        <v>409</v>
      </c>
      <c r="L19" s="417" t="s">
        <v>442</v>
      </c>
      <c r="N19" s="417" t="s">
        <v>443</v>
      </c>
      <c r="O19" s="417" t="s">
        <v>411</v>
      </c>
      <c r="Q19" s="417" t="s">
        <v>427</v>
      </c>
    </row>
    <row r="20" spans="1:31" s="419" customFormat="1">
      <c r="A20" s="419" t="s">
        <v>412</v>
      </c>
      <c r="C20" s="419" t="s">
        <v>413</v>
      </c>
      <c r="E20" s="419" t="s">
        <v>414</v>
      </c>
      <c r="H20" s="419" t="s">
        <v>415</v>
      </c>
      <c r="I20" s="419" t="s">
        <v>413</v>
      </c>
      <c r="L20" s="419" t="s">
        <v>457</v>
      </c>
      <c r="N20" s="419" t="s">
        <v>458</v>
      </c>
      <c r="O20" s="419" t="s">
        <v>415</v>
      </c>
      <c r="Q20" s="419" t="s">
        <v>428</v>
      </c>
    </row>
    <row r="21" spans="1:31">
      <c r="I21" s="398"/>
      <c r="J21" s="398"/>
      <c r="K21" s="398"/>
      <c r="L21" s="398"/>
      <c r="M21" s="398"/>
      <c r="N21" s="398"/>
      <c r="O21" s="398"/>
      <c r="P21" s="398"/>
    </row>
  </sheetData>
  <mergeCells count="27"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view="pageBreakPreview" zoomScaleNormal="100" zoomScaleSheetLayoutView="100" workbookViewId="0">
      <selection activeCell="J26" sqref="J26"/>
    </sheetView>
  </sheetViews>
  <sheetFormatPr defaultColWidth="8.85546875" defaultRowHeight="15.75"/>
  <cols>
    <col min="1" max="1" width="37.42578125" style="389" customWidth="1"/>
    <col min="2" max="2" width="17.28515625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5" style="391" customWidth="1"/>
    <col min="10" max="10" width="18.42578125" style="389" customWidth="1"/>
    <col min="11" max="11" width="11.28515625" style="392" customWidth="1"/>
    <col min="12" max="12" width="15.42578125" style="391" customWidth="1"/>
    <col min="13" max="13" width="21.28515625" style="391" customWidth="1"/>
    <col min="14" max="14" width="22.140625" style="391" customWidth="1"/>
    <col min="15" max="15" width="16.42578125" style="392" hidden="1" customWidth="1"/>
    <col min="16" max="16" width="18.140625" style="391" customWidth="1"/>
    <col min="17" max="17" width="26" style="392" customWidth="1"/>
    <col min="18" max="18" width="25.71093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6"/>
      <c r="O2" s="397"/>
      <c r="P2" s="394"/>
      <c r="Q2" s="397"/>
    </row>
    <row r="3" spans="1:31">
      <c r="A3" s="394" t="s">
        <v>463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6"/>
      <c r="O3" s="397"/>
      <c r="P3" s="394"/>
      <c r="Q3" s="397"/>
    </row>
    <row r="4" spans="1:31">
      <c r="A4" s="394" t="s">
        <v>486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6"/>
      <c r="O4" s="397"/>
      <c r="P4" s="394"/>
      <c r="Q4" s="397"/>
    </row>
    <row r="5" spans="1:31">
      <c r="A5" s="171" t="s">
        <v>497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6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396"/>
      <c r="M6" s="396"/>
      <c r="N6" s="396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>
      <c r="A8" s="692" t="s">
        <v>114</v>
      </c>
      <c r="B8" s="688" t="s">
        <v>113</v>
      </c>
      <c r="C8" s="688" t="s">
        <v>432</v>
      </c>
      <c r="D8" s="688" t="s">
        <v>433</v>
      </c>
      <c r="E8" s="688"/>
      <c r="F8" s="688" t="s">
        <v>434</v>
      </c>
      <c r="G8" s="688"/>
      <c r="H8" s="688"/>
      <c r="I8" s="688" t="s">
        <v>2</v>
      </c>
      <c r="J8" s="688"/>
      <c r="K8" s="688"/>
      <c r="L8" s="693" t="s">
        <v>112</v>
      </c>
      <c r="M8" s="693"/>
      <c r="N8" s="693"/>
      <c r="O8" s="693"/>
      <c r="P8" s="693"/>
      <c r="Q8" s="693"/>
      <c r="R8" s="688" t="s">
        <v>111</v>
      </c>
    </row>
    <row r="9" spans="1:31">
      <c r="A9" s="692"/>
      <c r="B9" s="688"/>
      <c r="C9" s="688"/>
      <c r="D9" s="688" t="s">
        <v>435</v>
      </c>
      <c r="E9" s="688" t="s">
        <v>436</v>
      </c>
      <c r="F9" s="689" t="s">
        <v>4</v>
      </c>
      <c r="G9" s="688" t="s">
        <v>437</v>
      </c>
      <c r="H9" s="688"/>
      <c r="I9" s="689" t="s">
        <v>4</v>
      </c>
      <c r="J9" s="688" t="s">
        <v>110</v>
      </c>
      <c r="K9" s="688"/>
      <c r="L9" s="689" t="s">
        <v>109</v>
      </c>
      <c r="M9" s="689" t="s">
        <v>108</v>
      </c>
      <c r="N9" s="689"/>
      <c r="O9" s="689"/>
      <c r="P9" s="689" t="s">
        <v>3</v>
      </c>
      <c r="Q9" s="689"/>
      <c r="R9" s="688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692"/>
      <c r="B10" s="688"/>
      <c r="C10" s="688"/>
      <c r="D10" s="688"/>
      <c r="E10" s="688"/>
      <c r="F10" s="689"/>
      <c r="G10" s="693" t="s">
        <v>107</v>
      </c>
      <c r="H10" s="691" t="s">
        <v>6</v>
      </c>
      <c r="I10" s="689"/>
      <c r="J10" s="692" t="s">
        <v>107</v>
      </c>
      <c r="K10" s="691" t="s">
        <v>6</v>
      </c>
      <c r="L10" s="689"/>
      <c r="M10" s="689" t="s">
        <v>106</v>
      </c>
      <c r="N10" s="689" t="s">
        <v>105</v>
      </c>
      <c r="O10" s="691" t="s">
        <v>6</v>
      </c>
      <c r="P10" s="693" t="s">
        <v>104</v>
      </c>
      <c r="Q10" s="690" t="s">
        <v>438</v>
      </c>
      <c r="R10" s="688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39.75" customHeight="1">
      <c r="A11" s="692"/>
      <c r="B11" s="688"/>
      <c r="C11" s="688"/>
      <c r="D11" s="688"/>
      <c r="E11" s="688"/>
      <c r="F11" s="689"/>
      <c r="G11" s="693"/>
      <c r="H11" s="691"/>
      <c r="I11" s="689"/>
      <c r="J11" s="692"/>
      <c r="K11" s="691"/>
      <c r="L11" s="689"/>
      <c r="M11" s="693"/>
      <c r="N11" s="693"/>
      <c r="O11" s="691"/>
      <c r="P11" s="693"/>
      <c r="Q11" s="691"/>
      <c r="R11" s="688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s="394" customFormat="1">
      <c r="A12" s="544" t="s">
        <v>465</v>
      </c>
      <c r="B12" s="545"/>
      <c r="C12" s="546"/>
      <c r="D12" s="546"/>
      <c r="E12" s="546"/>
      <c r="F12" s="547" t="e">
        <f>F13</f>
        <v>#REF!</v>
      </c>
      <c r="G12" s="547" t="e">
        <f>G13</f>
        <v>#REF!</v>
      </c>
      <c r="H12" s="548" t="e">
        <f>G12/F12</f>
        <v>#REF!</v>
      </c>
      <c r="I12" s="547">
        <f>I13</f>
        <v>2122</v>
      </c>
      <c r="J12" s="547">
        <f>J13</f>
        <v>2122</v>
      </c>
      <c r="K12" s="570"/>
      <c r="L12" s="547">
        <f>L13</f>
        <v>10610000</v>
      </c>
      <c r="M12" s="547">
        <f>M13</f>
        <v>10610000</v>
      </c>
      <c r="N12" s="547">
        <f>L12-M12</f>
        <v>0</v>
      </c>
      <c r="O12" s="548">
        <f>M12/L12</f>
        <v>1</v>
      </c>
      <c r="P12" s="549">
        <f>P13</f>
        <v>10610000</v>
      </c>
      <c r="Q12" s="548"/>
      <c r="R12" s="550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</row>
    <row r="13" spans="1:31" ht="81.75" customHeight="1">
      <c r="A13" s="471" t="s">
        <v>487</v>
      </c>
      <c r="B13" s="409" t="s">
        <v>467</v>
      </c>
      <c r="C13" s="410"/>
      <c r="D13" s="410"/>
      <c r="E13" s="410"/>
      <c r="F13" s="241" t="e">
        <f>#REF!+#REF!+#REF!</f>
        <v>#REF!</v>
      </c>
      <c r="G13" s="241" t="e">
        <f>#REF!+#REF!+#REF!</f>
        <v>#REF!</v>
      </c>
      <c r="H13" s="411" t="e">
        <f>G13/F13</f>
        <v>#REF!</v>
      </c>
      <c r="I13" s="241">
        <v>2122</v>
      </c>
      <c r="J13" s="241">
        <v>2122</v>
      </c>
      <c r="K13" s="567">
        <f>J13/I13</f>
        <v>1</v>
      </c>
      <c r="L13" s="241">
        <v>10610000</v>
      </c>
      <c r="M13" s="241">
        <v>10610000</v>
      </c>
      <c r="N13" s="412">
        <f>M13-L13</f>
        <v>0</v>
      </c>
      <c r="O13" s="241" t="e">
        <f>#REF!</f>
        <v>#REF!</v>
      </c>
      <c r="P13" s="412">
        <v>10610000</v>
      </c>
      <c r="Q13" s="564">
        <f>P13/M13</f>
        <v>1</v>
      </c>
      <c r="R13" s="485" t="s">
        <v>462</v>
      </c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s="416" customFormat="1" ht="29.25" customHeight="1">
      <c r="A14" s="401" t="s">
        <v>439</v>
      </c>
      <c r="B14" s="401"/>
      <c r="C14" s="542"/>
      <c r="D14" s="542"/>
      <c r="E14" s="543"/>
      <c r="F14" s="551" t="e">
        <f>#REF!+#REF!+#REF!</f>
        <v>#REF!</v>
      </c>
      <c r="G14" s="551" t="e">
        <f>#REF!+#REF!+#REF!</f>
        <v>#REF!</v>
      </c>
      <c r="H14" s="551"/>
      <c r="I14" s="552">
        <f>I13</f>
        <v>2122</v>
      </c>
      <c r="J14" s="552">
        <f t="shared" ref="J14:P14" si="0">J13</f>
        <v>2122</v>
      </c>
      <c r="K14" s="568">
        <f>J14/I14</f>
        <v>1</v>
      </c>
      <c r="L14" s="552">
        <f t="shared" si="0"/>
        <v>10610000</v>
      </c>
      <c r="M14" s="552">
        <f t="shared" si="0"/>
        <v>10610000</v>
      </c>
      <c r="N14" s="552">
        <f t="shared" si="0"/>
        <v>0</v>
      </c>
      <c r="O14" s="552" t="e">
        <f t="shared" si="0"/>
        <v>#REF!</v>
      </c>
      <c r="P14" s="552">
        <f t="shared" si="0"/>
        <v>10610000</v>
      </c>
      <c r="Q14" s="569">
        <f>P14/M14</f>
        <v>1</v>
      </c>
      <c r="R14" s="543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</row>
    <row r="15" spans="1:31"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</row>
    <row r="16" spans="1:31" s="398" customFormat="1">
      <c r="A16" s="398" t="s">
        <v>404</v>
      </c>
      <c r="C16" s="398" t="s">
        <v>405</v>
      </c>
      <c r="E16" s="398" t="s">
        <v>440</v>
      </c>
      <c r="H16" s="417"/>
      <c r="I16" s="398" t="s">
        <v>405</v>
      </c>
      <c r="L16" s="398" t="s">
        <v>406</v>
      </c>
      <c r="O16" s="417"/>
      <c r="Q16" s="398" t="s">
        <v>407</v>
      </c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s="398" customFormat="1">
      <c r="H17" s="417"/>
      <c r="O17" s="417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398" customFormat="1">
      <c r="E18" s="418"/>
      <c r="H18" s="419"/>
      <c r="O18" s="41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s="398" customFormat="1"/>
    <row r="20" spans="1:31" s="417" customFormat="1">
      <c r="A20" s="417" t="s">
        <v>484</v>
      </c>
      <c r="C20" s="417" t="s">
        <v>441</v>
      </c>
      <c r="E20" s="417" t="s">
        <v>410</v>
      </c>
      <c r="H20" s="417" t="s">
        <v>411</v>
      </c>
      <c r="I20" s="417" t="s">
        <v>409</v>
      </c>
      <c r="L20" s="417" t="s">
        <v>499</v>
      </c>
      <c r="N20" s="417" t="s">
        <v>443</v>
      </c>
      <c r="O20" s="417" t="s">
        <v>411</v>
      </c>
      <c r="Q20" s="417" t="s">
        <v>427</v>
      </c>
    </row>
    <row r="21" spans="1:31" s="419" customFormat="1">
      <c r="A21" s="419" t="s">
        <v>412</v>
      </c>
      <c r="C21" s="419" t="s">
        <v>413</v>
      </c>
      <c r="E21" s="419" t="s">
        <v>414</v>
      </c>
      <c r="H21" s="419" t="s">
        <v>415</v>
      </c>
      <c r="I21" s="419" t="s">
        <v>413</v>
      </c>
      <c r="L21" s="419" t="s">
        <v>457</v>
      </c>
      <c r="N21" s="419" t="s">
        <v>458</v>
      </c>
      <c r="O21" s="419" t="s">
        <v>415</v>
      </c>
      <c r="Q21" s="419" t="s">
        <v>428</v>
      </c>
    </row>
    <row r="22" spans="1:31">
      <c r="I22" s="398"/>
      <c r="J22" s="398"/>
      <c r="K22" s="398"/>
      <c r="L22" s="398"/>
      <c r="M22" s="398"/>
      <c r="N22" s="398"/>
      <c r="O22" s="398"/>
      <c r="P22" s="398"/>
    </row>
  </sheetData>
  <mergeCells count="27"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</mergeCells>
  <pageMargins left="0.19685039370078741" right="0.19685039370078741" top="0.19685039370078741" bottom="0.19685039370078741" header="0.19685039370078741" footer="0.19685039370078741"/>
  <pageSetup paperSize="10000" scale="71"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M22" sqref="M22"/>
    </sheetView>
  </sheetViews>
  <sheetFormatPr defaultColWidth="8.85546875" defaultRowHeight="15.75"/>
  <cols>
    <col min="1" max="1" width="37.42578125" style="389" customWidth="1"/>
    <col min="2" max="2" width="14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4.140625" style="391" customWidth="1"/>
    <col min="10" max="10" width="13.42578125" style="389" customWidth="1"/>
    <col min="11" max="11" width="11.28515625" style="392" customWidth="1"/>
    <col min="12" max="12" width="15.42578125" style="391" customWidth="1"/>
    <col min="13" max="13" width="15.140625" style="391" customWidth="1"/>
    <col min="14" max="14" width="16.42578125" style="391" customWidth="1"/>
    <col min="15" max="15" width="16.42578125" style="392" hidden="1" customWidth="1"/>
    <col min="16" max="16" width="23.42578125" style="391" customWidth="1"/>
    <col min="17" max="17" width="20" style="392" customWidth="1"/>
    <col min="18" max="18" width="20.855468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6"/>
      <c r="O2" s="397"/>
      <c r="P2" s="394"/>
      <c r="Q2" s="397"/>
    </row>
    <row r="3" spans="1:31">
      <c r="A3" s="394" t="s">
        <v>463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6"/>
      <c r="O3" s="397"/>
      <c r="P3" s="394"/>
      <c r="Q3" s="397"/>
    </row>
    <row r="4" spans="1:31">
      <c r="A4" s="171" t="s">
        <v>475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6"/>
      <c r="O4" s="397"/>
      <c r="P4" s="394"/>
      <c r="Q4" s="397"/>
    </row>
    <row r="5" spans="1:31">
      <c r="A5" s="398"/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6"/>
      <c r="O5" s="397"/>
      <c r="P5" s="394"/>
      <c r="Q5" s="397"/>
    </row>
    <row r="6" spans="1:31">
      <c r="A6" s="394" t="s">
        <v>431</v>
      </c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694"/>
      <c r="M6" s="694"/>
      <c r="N6" s="694"/>
      <c r="O6" s="694"/>
      <c r="P6" s="694"/>
      <c r="Q6" s="694"/>
    </row>
    <row r="7" spans="1:31">
      <c r="A7" s="857" t="s">
        <v>114</v>
      </c>
      <c r="B7" s="858" t="s">
        <v>113</v>
      </c>
      <c r="C7" s="858" t="s">
        <v>432</v>
      </c>
      <c r="D7" s="858" t="s">
        <v>433</v>
      </c>
      <c r="E7" s="858"/>
      <c r="F7" s="858" t="s">
        <v>434</v>
      </c>
      <c r="G7" s="858"/>
      <c r="H7" s="858"/>
      <c r="I7" s="858" t="s">
        <v>2</v>
      </c>
      <c r="J7" s="858"/>
      <c r="K7" s="858"/>
      <c r="L7" s="859" t="s">
        <v>112</v>
      </c>
      <c r="M7" s="859"/>
      <c r="N7" s="859"/>
      <c r="O7" s="859"/>
      <c r="P7" s="859"/>
      <c r="Q7" s="859"/>
      <c r="R7" s="858" t="s">
        <v>111</v>
      </c>
    </row>
    <row r="8" spans="1:31">
      <c r="A8" s="857"/>
      <c r="B8" s="858"/>
      <c r="C8" s="858"/>
      <c r="D8" s="858" t="s">
        <v>435</v>
      </c>
      <c r="E8" s="858" t="s">
        <v>436</v>
      </c>
      <c r="F8" s="861" t="s">
        <v>4</v>
      </c>
      <c r="G8" s="858" t="s">
        <v>437</v>
      </c>
      <c r="H8" s="858"/>
      <c r="I8" s="861" t="s">
        <v>4</v>
      </c>
      <c r="J8" s="858" t="s">
        <v>110</v>
      </c>
      <c r="K8" s="858"/>
      <c r="L8" s="861" t="s">
        <v>109</v>
      </c>
      <c r="M8" s="861" t="s">
        <v>108</v>
      </c>
      <c r="N8" s="861"/>
      <c r="O8" s="861"/>
      <c r="P8" s="861" t="s">
        <v>3</v>
      </c>
      <c r="Q8" s="861"/>
      <c r="R8" s="858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</row>
    <row r="9" spans="1:31">
      <c r="A9" s="857"/>
      <c r="B9" s="858"/>
      <c r="C9" s="858"/>
      <c r="D9" s="858"/>
      <c r="E9" s="858"/>
      <c r="F9" s="861"/>
      <c r="G9" s="859" t="s">
        <v>107</v>
      </c>
      <c r="H9" s="860" t="s">
        <v>6</v>
      </c>
      <c r="I9" s="861"/>
      <c r="J9" s="857" t="s">
        <v>107</v>
      </c>
      <c r="K9" s="860" t="s">
        <v>6</v>
      </c>
      <c r="L9" s="861"/>
      <c r="M9" s="861" t="s">
        <v>106</v>
      </c>
      <c r="N9" s="861" t="s">
        <v>105</v>
      </c>
      <c r="O9" s="860" t="s">
        <v>6</v>
      </c>
      <c r="P9" s="859" t="s">
        <v>104</v>
      </c>
      <c r="Q9" s="862" t="s">
        <v>438</v>
      </c>
      <c r="R9" s="858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857"/>
      <c r="B10" s="858"/>
      <c r="C10" s="858"/>
      <c r="D10" s="858"/>
      <c r="E10" s="858"/>
      <c r="F10" s="861"/>
      <c r="G10" s="859"/>
      <c r="H10" s="860"/>
      <c r="I10" s="861"/>
      <c r="J10" s="857"/>
      <c r="K10" s="860"/>
      <c r="L10" s="861"/>
      <c r="M10" s="859"/>
      <c r="N10" s="859"/>
      <c r="O10" s="860"/>
      <c r="P10" s="859"/>
      <c r="Q10" s="860"/>
      <c r="R10" s="858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>
      <c r="A11" s="435" t="s">
        <v>465</v>
      </c>
      <c r="B11" s="436"/>
      <c r="C11" s="437"/>
      <c r="D11" s="437"/>
      <c r="E11" s="437"/>
      <c r="F11" s="438" t="e">
        <f>F12</f>
        <v>#REF!</v>
      </c>
      <c r="G11" s="438" t="e">
        <f>G12</f>
        <v>#REF!</v>
      </c>
      <c r="H11" s="439" t="e">
        <f>G11/F11</f>
        <v>#REF!</v>
      </c>
      <c r="I11" s="438">
        <f>I12</f>
        <v>2911</v>
      </c>
      <c r="J11" s="438">
        <f>J12</f>
        <v>2911</v>
      </c>
      <c r="K11" s="439">
        <f>J11/I11</f>
        <v>1</v>
      </c>
      <c r="L11" s="438">
        <f>L12</f>
        <v>14555000</v>
      </c>
      <c r="M11" s="438">
        <f>M12</f>
        <v>14555000</v>
      </c>
      <c r="N11" s="438">
        <f>L11-M11</f>
        <v>0</v>
      </c>
      <c r="O11" s="439">
        <f>M11/L11</f>
        <v>1</v>
      </c>
      <c r="P11" s="440">
        <f>P12</f>
        <v>14555000</v>
      </c>
      <c r="Q11" s="441">
        <f>Q12</f>
        <v>1</v>
      </c>
      <c r="R11" s="442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ht="47.25">
      <c r="A12" s="408" t="s">
        <v>466</v>
      </c>
      <c r="B12" s="409" t="s">
        <v>467</v>
      </c>
      <c r="C12" s="410"/>
      <c r="D12" s="410"/>
      <c r="E12" s="410"/>
      <c r="F12" s="241" t="e">
        <f>#REF!+#REF!+#REF!</f>
        <v>#REF!</v>
      </c>
      <c r="G12" s="241" t="e">
        <f>#REF!+#REF!+#REF!</f>
        <v>#REF!</v>
      </c>
      <c r="H12" s="411" t="e">
        <f>G12/F12</f>
        <v>#REF!</v>
      </c>
      <c r="I12" s="241">
        <v>2911</v>
      </c>
      <c r="J12" s="241">
        <v>2911</v>
      </c>
      <c r="K12" s="411">
        <f>J12/I12</f>
        <v>1</v>
      </c>
      <c r="L12" s="241">
        <v>14555000</v>
      </c>
      <c r="M12" s="241">
        <v>14555000</v>
      </c>
      <c r="N12" s="412">
        <f>M12-L12</f>
        <v>0</v>
      </c>
      <c r="O12" s="241" t="e">
        <f>#REF!</f>
        <v>#REF!</v>
      </c>
      <c r="P12" s="413">
        <v>14555000</v>
      </c>
      <c r="Q12" s="414">
        <f>SUM(P12/M12)</f>
        <v>1</v>
      </c>
      <c r="R12" s="433" t="s">
        <v>462</v>
      </c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</row>
    <row r="13" spans="1:31" s="416" customFormat="1" ht="16.5" thickBot="1">
      <c r="A13" s="443" t="s">
        <v>439</v>
      </c>
      <c r="B13" s="444"/>
      <c r="C13" s="445"/>
      <c r="D13" s="445"/>
      <c r="E13" s="446"/>
      <c r="F13" s="447" t="e">
        <f>#REF!+#REF!+#REF!</f>
        <v>#REF!</v>
      </c>
      <c r="G13" s="447" t="e">
        <f>#REF!+#REF!+#REF!</f>
        <v>#REF!</v>
      </c>
      <c r="H13" s="447"/>
      <c r="I13" s="448">
        <f>I12</f>
        <v>2911</v>
      </c>
      <c r="J13" s="448">
        <f t="shared" ref="J13:P13" si="0">J12</f>
        <v>2911</v>
      </c>
      <c r="K13" s="449">
        <f>J13/I13</f>
        <v>1</v>
      </c>
      <c r="L13" s="448">
        <f t="shared" si="0"/>
        <v>14555000</v>
      </c>
      <c r="M13" s="448">
        <f t="shared" si="0"/>
        <v>14555000</v>
      </c>
      <c r="N13" s="448">
        <f t="shared" si="0"/>
        <v>0</v>
      </c>
      <c r="O13" s="448" t="e">
        <f t="shared" si="0"/>
        <v>#REF!</v>
      </c>
      <c r="P13" s="448">
        <f t="shared" si="0"/>
        <v>14555000</v>
      </c>
      <c r="Q13" s="450">
        <f>SUM(P13/M13)</f>
        <v>1</v>
      </c>
      <c r="R13" s="451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</row>
    <row r="14" spans="1:31"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</row>
    <row r="15" spans="1:31" s="398" customFormat="1">
      <c r="A15" s="398" t="s">
        <v>404</v>
      </c>
      <c r="C15" s="398" t="s">
        <v>405</v>
      </c>
      <c r="E15" s="398" t="s">
        <v>440</v>
      </c>
      <c r="H15" s="417"/>
      <c r="I15" s="398" t="s">
        <v>405</v>
      </c>
      <c r="L15" s="398" t="s">
        <v>406</v>
      </c>
      <c r="O15" s="417"/>
      <c r="Q15" s="398" t="s">
        <v>407</v>
      </c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s="398" customFormat="1">
      <c r="E16" s="418"/>
      <c r="H16" s="419"/>
      <c r="O16" s="419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17" s="398" customFormat="1"/>
    <row r="18" spans="1:17" s="417" customFormat="1">
      <c r="A18" s="417" t="s">
        <v>408</v>
      </c>
      <c r="C18" s="417" t="s">
        <v>441</v>
      </c>
      <c r="E18" s="417" t="s">
        <v>410</v>
      </c>
      <c r="H18" s="417" t="s">
        <v>411</v>
      </c>
      <c r="I18" s="417" t="s">
        <v>409</v>
      </c>
      <c r="L18" s="417" t="s">
        <v>442</v>
      </c>
      <c r="N18" s="417" t="s">
        <v>443</v>
      </c>
      <c r="O18" s="417" t="s">
        <v>411</v>
      </c>
      <c r="Q18" s="417" t="s">
        <v>427</v>
      </c>
    </row>
    <row r="19" spans="1:17" s="419" customFormat="1">
      <c r="A19" s="419" t="s">
        <v>412</v>
      </c>
      <c r="C19" s="419" t="s">
        <v>413</v>
      </c>
      <c r="E19" s="419" t="s">
        <v>414</v>
      </c>
      <c r="H19" s="419" t="s">
        <v>415</v>
      </c>
      <c r="I19" s="419" t="s">
        <v>413</v>
      </c>
      <c r="L19" s="419" t="s">
        <v>457</v>
      </c>
      <c r="N19" s="419" t="s">
        <v>458</v>
      </c>
      <c r="O19" s="419" t="s">
        <v>415</v>
      </c>
      <c r="Q19" s="419" t="s">
        <v>428</v>
      </c>
    </row>
    <row r="20" spans="1:17">
      <c r="I20" s="398"/>
      <c r="J20" s="398"/>
      <c r="K20" s="398"/>
      <c r="L20" s="398"/>
      <c r="M20" s="398"/>
      <c r="N20" s="398"/>
      <c r="O20" s="398"/>
      <c r="P20" s="398"/>
    </row>
  </sheetData>
  <mergeCells count="27">
    <mergeCell ref="R7:R10"/>
    <mergeCell ref="D8:D10"/>
    <mergeCell ref="E8:E10"/>
    <mergeCell ref="F8:F10"/>
    <mergeCell ref="G8:H8"/>
    <mergeCell ref="I8:I10"/>
    <mergeCell ref="J8:K8"/>
    <mergeCell ref="L8:L10"/>
    <mergeCell ref="M8:O8"/>
    <mergeCell ref="P8:Q8"/>
    <mergeCell ref="Q9:Q10"/>
    <mergeCell ref="J9:J10"/>
    <mergeCell ref="K9:K10"/>
    <mergeCell ref="M9:M10"/>
    <mergeCell ref="N9:N10"/>
    <mergeCell ref="O9:O10"/>
    <mergeCell ref="L6:Q6"/>
    <mergeCell ref="A7:A10"/>
    <mergeCell ref="B7:B10"/>
    <mergeCell ref="C7:C10"/>
    <mergeCell ref="D7:E7"/>
    <mergeCell ref="F7:H7"/>
    <mergeCell ref="I7:K7"/>
    <mergeCell ref="L7:Q7"/>
    <mergeCell ref="G9:G10"/>
    <mergeCell ref="H9:H10"/>
    <mergeCell ref="P9:P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view="pageBreakPreview" topLeftCell="A35" zoomScale="58" zoomScaleNormal="51" zoomScaleSheetLayoutView="58" workbookViewId="0">
      <selection activeCell="D60" sqref="D60"/>
    </sheetView>
  </sheetViews>
  <sheetFormatPr defaultRowHeight="15.75"/>
  <cols>
    <col min="1" max="1" width="4.7109375" style="124" customWidth="1"/>
    <col min="2" max="2" width="61.5703125" style="124" customWidth="1"/>
    <col min="3" max="3" width="47.85546875" style="124" customWidth="1"/>
    <col min="4" max="4" width="20.85546875" style="129" customWidth="1"/>
    <col min="5" max="5" width="15.85546875" style="129" customWidth="1"/>
    <col min="6" max="6" width="16.7109375" style="129" customWidth="1"/>
    <col min="7" max="7" width="25.42578125" style="124" customWidth="1"/>
    <col min="8" max="8" width="24.85546875" style="124" customWidth="1"/>
    <col min="9" max="9" width="26.5703125" style="124" customWidth="1"/>
    <col min="10" max="10" width="17.42578125" style="124" customWidth="1"/>
    <col min="11" max="11" width="22.7109375" style="124" customWidth="1"/>
    <col min="12" max="12" width="17.5703125" style="124" customWidth="1"/>
    <col min="13" max="13" width="45.42578125" style="124" customWidth="1"/>
    <col min="14" max="256" width="9.140625" style="124"/>
    <col min="257" max="257" width="4.7109375" style="124" customWidth="1"/>
    <col min="258" max="258" width="39.5703125" style="124" customWidth="1"/>
    <col min="259" max="259" width="32.28515625" style="124" customWidth="1"/>
    <col min="260" max="260" width="17.5703125" style="124" customWidth="1"/>
    <col min="261" max="261" width="18.140625" style="124" customWidth="1"/>
    <col min="262" max="262" width="16.85546875" style="124" customWidth="1"/>
    <col min="263" max="263" width="17.140625" style="124" customWidth="1"/>
    <col min="264" max="264" width="20.140625" style="124" customWidth="1"/>
    <col min="265" max="265" width="21.7109375" style="124" customWidth="1"/>
    <col min="266" max="266" width="27.85546875" style="124" customWidth="1"/>
    <col min="267" max="267" width="28.85546875" style="124" customWidth="1"/>
    <col min="268" max="268" width="28.42578125" style="124" customWidth="1"/>
    <col min="269" max="512" width="9.140625" style="124"/>
    <col min="513" max="513" width="4.7109375" style="124" customWidth="1"/>
    <col min="514" max="514" width="39.5703125" style="124" customWidth="1"/>
    <col min="515" max="515" width="32.28515625" style="124" customWidth="1"/>
    <col min="516" max="516" width="17.5703125" style="124" customWidth="1"/>
    <col min="517" max="517" width="18.140625" style="124" customWidth="1"/>
    <col min="518" max="518" width="16.85546875" style="124" customWidth="1"/>
    <col min="519" max="519" width="17.140625" style="124" customWidth="1"/>
    <col min="520" max="520" width="20.140625" style="124" customWidth="1"/>
    <col min="521" max="521" width="21.7109375" style="124" customWidth="1"/>
    <col min="522" max="522" width="27.85546875" style="124" customWidth="1"/>
    <col min="523" max="523" width="28.85546875" style="124" customWidth="1"/>
    <col min="524" max="524" width="28.42578125" style="124" customWidth="1"/>
    <col min="525" max="768" width="9.140625" style="124"/>
    <col min="769" max="769" width="4.7109375" style="124" customWidth="1"/>
    <col min="770" max="770" width="39.5703125" style="124" customWidth="1"/>
    <col min="771" max="771" width="32.28515625" style="124" customWidth="1"/>
    <col min="772" max="772" width="17.5703125" style="124" customWidth="1"/>
    <col min="773" max="773" width="18.140625" style="124" customWidth="1"/>
    <col min="774" max="774" width="16.85546875" style="124" customWidth="1"/>
    <col min="775" max="775" width="17.140625" style="124" customWidth="1"/>
    <col min="776" max="776" width="20.140625" style="124" customWidth="1"/>
    <col min="777" max="777" width="21.7109375" style="124" customWidth="1"/>
    <col min="778" max="778" width="27.85546875" style="124" customWidth="1"/>
    <col min="779" max="779" width="28.85546875" style="124" customWidth="1"/>
    <col min="780" max="780" width="28.42578125" style="124" customWidth="1"/>
    <col min="781" max="1024" width="9.140625" style="124"/>
    <col min="1025" max="1025" width="4.7109375" style="124" customWidth="1"/>
    <col min="1026" max="1026" width="39.5703125" style="124" customWidth="1"/>
    <col min="1027" max="1027" width="32.28515625" style="124" customWidth="1"/>
    <col min="1028" max="1028" width="17.5703125" style="124" customWidth="1"/>
    <col min="1029" max="1029" width="18.140625" style="124" customWidth="1"/>
    <col min="1030" max="1030" width="16.85546875" style="124" customWidth="1"/>
    <col min="1031" max="1031" width="17.140625" style="124" customWidth="1"/>
    <col min="1032" max="1032" width="20.140625" style="124" customWidth="1"/>
    <col min="1033" max="1033" width="21.7109375" style="124" customWidth="1"/>
    <col min="1034" max="1034" width="27.85546875" style="124" customWidth="1"/>
    <col min="1035" max="1035" width="28.85546875" style="124" customWidth="1"/>
    <col min="1036" max="1036" width="28.42578125" style="124" customWidth="1"/>
    <col min="1037" max="1280" width="9.140625" style="124"/>
    <col min="1281" max="1281" width="4.7109375" style="124" customWidth="1"/>
    <col min="1282" max="1282" width="39.5703125" style="124" customWidth="1"/>
    <col min="1283" max="1283" width="32.28515625" style="124" customWidth="1"/>
    <col min="1284" max="1284" width="17.5703125" style="124" customWidth="1"/>
    <col min="1285" max="1285" width="18.140625" style="124" customWidth="1"/>
    <col min="1286" max="1286" width="16.85546875" style="124" customWidth="1"/>
    <col min="1287" max="1287" width="17.140625" style="124" customWidth="1"/>
    <col min="1288" max="1288" width="20.140625" style="124" customWidth="1"/>
    <col min="1289" max="1289" width="21.7109375" style="124" customWidth="1"/>
    <col min="1290" max="1290" width="27.85546875" style="124" customWidth="1"/>
    <col min="1291" max="1291" width="28.85546875" style="124" customWidth="1"/>
    <col min="1292" max="1292" width="28.42578125" style="124" customWidth="1"/>
    <col min="1293" max="1536" width="9.140625" style="124"/>
    <col min="1537" max="1537" width="4.7109375" style="124" customWidth="1"/>
    <col min="1538" max="1538" width="39.5703125" style="124" customWidth="1"/>
    <col min="1539" max="1539" width="32.28515625" style="124" customWidth="1"/>
    <col min="1540" max="1540" width="17.5703125" style="124" customWidth="1"/>
    <col min="1541" max="1541" width="18.140625" style="124" customWidth="1"/>
    <col min="1542" max="1542" width="16.85546875" style="124" customWidth="1"/>
    <col min="1543" max="1543" width="17.140625" style="124" customWidth="1"/>
    <col min="1544" max="1544" width="20.140625" style="124" customWidth="1"/>
    <col min="1545" max="1545" width="21.7109375" style="124" customWidth="1"/>
    <col min="1546" max="1546" width="27.85546875" style="124" customWidth="1"/>
    <col min="1547" max="1547" width="28.85546875" style="124" customWidth="1"/>
    <col min="1548" max="1548" width="28.42578125" style="124" customWidth="1"/>
    <col min="1549" max="1792" width="9.140625" style="124"/>
    <col min="1793" max="1793" width="4.7109375" style="124" customWidth="1"/>
    <col min="1794" max="1794" width="39.5703125" style="124" customWidth="1"/>
    <col min="1795" max="1795" width="32.28515625" style="124" customWidth="1"/>
    <col min="1796" max="1796" width="17.5703125" style="124" customWidth="1"/>
    <col min="1797" max="1797" width="18.140625" style="124" customWidth="1"/>
    <col min="1798" max="1798" width="16.85546875" style="124" customWidth="1"/>
    <col min="1799" max="1799" width="17.140625" style="124" customWidth="1"/>
    <col min="1800" max="1800" width="20.140625" style="124" customWidth="1"/>
    <col min="1801" max="1801" width="21.7109375" style="124" customWidth="1"/>
    <col min="1802" max="1802" width="27.85546875" style="124" customWidth="1"/>
    <col min="1803" max="1803" width="28.85546875" style="124" customWidth="1"/>
    <col min="1804" max="1804" width="28.42578125" style="124" customWidth="1"/>
    <col min="1805" max="2048" width="9.140625" style="124"/>
    <col min="2049" max="2049" width="4.7109375" style="124" customWidth="1"/>
    <col min="2050" max="2050" width="39.5703125" style="124" customWidth="1"/>
    <col min="2051" max="2051" width="32.28515625" style="124" customWidth="1"/>
    <col min="2052" max="2052" width="17.5703125" style="124" customWidth="1"/>
    <col min="2053" max="2053" width="18.140625" style="124" customWidth="1"/>
    <col min="2054" max="2054" width="16.85546875" style="124" customWidth="1"/>
    <col min="2055" max="2055" width="17.140625" style="124" customWidth="1"/>
    <col min="2056" max="2056" width="20.140625" style="124" customWidth="1"/>
    <col min="2057" max="2057" width="21.7109375" style="124" customWidth="1"/>
    <col min="2058" max="2058" width="27.85546875" style="124" customWidth="1"/>
    <col min="2059" max="2059" width="28.85546875" style="124" customWidth="1"/>
    <col min="2060" max="2060" width="28.42578125" style="124" customWidth="1"/>
    <col min="2061" max="2304" width="9.140625" style="124"/>
    <col min="2305" max="2305" width="4.7109375" style="124" customWidth="1"/>
    <col min="2306" max="2306" width="39.5703125" style="124" customWidth="1"/>
    <col min="2307" max="2307" width="32.28515625" style="124" customWidth="1"/>
    <col min="2308" max="2308" width="17.5703125" style="124" customWidth="1"/>
    <col min="2309" max="2309" width="18.140625" style="124" customWidth="1"/>
    <col min="2310" max="2310" width="16.85546875" style="124" customWidth="1"/>
    <col min="2311" max="2311" width="17.140625" style="124" customWidth="1"/>
    <col min="2312" max="2312" width="20.140625" style="124" customWidth="1"/>
    <col min="2313" max="2313" width="21.7109375" style="124" customWidth="1"/>
    <col min="2314" max="2314" width="27.85546875" style="124" customWidth="1"/>
    <col min="2315" max="2315" width="28.85546875" style="124" customWidth="1"/>
    <col min="2316" max="2316" width="28.42578125" style="124" customWidth="1"/>
    <col min="2317" max="2560" width="9.140625" style="124"/>
    <col min="2561" max="2561" width="4.7109375" style="124" customWidth="1"/>
    <col min="2562" max="2562" width="39.5703125" style="124" customWidth="1"/>
    <col min="2563" max="2563" width="32.28515625" style="124" customWidth="1"/>
    <col min="2564" max="2564" width="17.5703125" style="124" customWidth="1"/>
    <col min="2565" max="2565" width="18.140625" style="124" customWidth="1"/>
    <col min="2566" max="2566" width="16.85546875" style="124" customWidth="1"/>
    <col min="2567" max="2567" width="17.140625" style="124" customWidth="1"/>
    <col min="2568" max="2568" width="20.140625" style="124" customWidth="1"/>
    <col min="2569" max="2569" width="21.7109375" style="124" customWidth="1"/>
    <col min="2570" max="2570" width="27.85546875" style="124" customWidth="1"/>
    <col min="2571" max="2571" width="28.85546875" style="124" customWidth="1"/>
    <col min="2572" max="2572" width="28.42578125" style="124" customWidth="1"/>
    <col min="2573" max="2816" width="9.140625" style="124"/>
    <col min="2817" max="2817" width="4.7109375" style="124" customWidth="1"/>
    <col min="2818" max="2818" width="39.5703125" style="124" customWidth="1"/>
    <col min="2819" max="2819" width="32.28515625" style="124" customWidth="1"/>
    <col min="2820" max="2820" width="17.5703125" style="124" customWidth="1"/>
    <col min="2821" max="2821" width="18.140625" style="124" customWidth="1"/>
    <col min="2822" max="2822" width="16.85546875" style="124" customWidth="1"/>
    <col min="2823" max="2823" width="17.140625" style="124" customWidth="1"/>
    <col min="2824" max="2824" width="20.140625" style="124" customWidth="1"/>
    <col min="2825" max="2825" width="21.7109375" style="124" customWidth="1"/>
    <col min="2826" max="2826" width="27.85546875" style="124" customWidth="1"/>
    <col min="2827" max="2827" width="28.85546875" style="124" customWidth="1"/>
    <col min="2828" max="2828" width="28.42578125" style="124" customWidth="1"/>
    <col min="2829" max="3072" width="9.140625" style="124"/>
    <col min="3073" max="3073" width="4.7109375" style="124" customWidth="1"/>
    <col min="3074" max="3074" width="39.5703125" style="124" customWidth="1"/>
    <col min="3075" max="3075" width="32.28515625" style="124" customWidth="1"/>
    <col min="3076" max="3076" width="17.5703125" style="124" customWidth="1"/>
    <col min="3077" max="3077" width="18.140625" style="124" customWidth="1"/>
    <col min="3078" max="3078" width="16.85546875" style="124" customWidth="1"/>
    <col min="3079" max="3079" width="17.140625" style="124" customWidth="1"/>
    <col min="3080" max="3080" width="20.140625" style="124" customWidth="1"/>
    <col min="3081" max="3081" width="21.7109375" style="124" customWidth="1"/>
    <col min="3082" max="3082" width="27.85546875" style="124" customWidth="1"/>
    <col min="3083" max="3083" width="28.85546875" style="124" customWidth="1"/>
    <col min="3084" max="3084" width="28.42578125" style="124" customWidth="1"/>
    <col min="3085" max="3328" width="9.140625" style="124"/>
    <col min="3329" max="3329" width="4.7109375" style="124" customWidth="1"/>
    <col min="3330" max="3330" width="39.5703125" style="124" customWidth="1"/>
    <col min="3331" max="3331" width="32.28515625" style="124" customWidth="1"/>
    <col min="3332" max="3332" width="17.5703125" style="124" customWidth="1"/>
    <col min="3333" max="3333" width="18.140625" style="124" customWidth="1"/>
    <col min="3334" max="3334" width="16.85546875" style="124" customWidth="1"/>
    <col min="3335" max="3335" width="17.140625" style="124" customWidth="1"/>
    <col min="3336" max="3336" width="20.140625" style="124" customWidth="1"/>
    <col min="3337" max="3337" width="21.7109375" style="124" customWidth="1"/>
    <col min="3338" max="3338" width="27.85546875" style="124" customWidth="1"/>
    <col min="3339" max="3339" width="28.85546875" style="124" customWidth="1"/>
    <col min="3340" max="3340" width="28.42578125" style="124" customWidth="1"/>
    <col min="3341" max="3584" width="9.140625" style="124"/>
    <col min="3585" max="3585" width="4.7109375" style="124" customWidth="1"/>
    <col min="3586" max="3586" width="39.5703125" style="124" customWidth="1"/>
    <col min="3587" max="3587" width="32.28515625" style="124" customWidth="1"/>
    <col min="3588" max="3588" width="17.5703125" style="124" customWidth="1"/>
    <col min="3589" max="3589" width="18.140625" style="124" customWidth="1"/>
    <col min="3590" max="3590" width="16.85546875" style="124" customWidth="1"/>
    <col min="3591" max="3591" width="17.140625" style="124" customWidth="1"/>
    <col min="3592" max="3592" width="20.140625" style="124" customWidth="1"/>
    <col min="3593" max="3593" width="21.7109375" style="124" customWidth="1"/>
    <col min="3594" max="3594" width="27.85546875" style="124" customWidth="1"/>
    <col min="3595" max="3595" width="28.85546875" style="124" customWidth="1"/>
    <col min="3596" max="3596" width="28.42578125" style="124" customWidth="1"/>
    <col min="3597" max="3840" width="9.140625" style="124"/>
    <col min="3841" max="3841" width="4.7109375" style="124" customWidth="1"/>
    <col min="3842" max="3842" width="39.5703125" style="124" customWidth="1"/>
    <col min="3843" max="3843" width="32.28515625" style="124" customWidth="1"/>
    <col min="3844" max="3844" width="17.5703125" style="124" customWidth="1"/>
    <col min="3845" max="3845" width="18.140625" style="124" customWidth="1"/>
    <col min="3846" max="3846" width="16.85546875" style="124" customWidth="1"/>
    <col min="3847" max="3847" width="17.140625" style="124" customWidth="1"/>
    <col min="3848" max="3848" width="20.140625" style="124" customWidth="1"/>
    <col min="3849" max="3849" width="21.7109375" style="124" customWidth="1"/>
    <col min="3850" max="3850" width="27.85546875" style="124" customWidth="1"/>
    <col min="3851" max="3851" width="28.85546875" style="124" customWidth="1"/>
    <col min="3852" max="3852" width="28.42578125" style="124" customWidth="1"/>
    <col min="3853" max="4096" width="9.140625" style="124"/>
    <col min="4097" max="4097" width="4.7109375" style="124" customWidth="1"/>
    <col min="4098" max="4098" width="39.5703125" style="124" customWidth="1"/>
    <col min="4099" max="4099" width="32.28515625" style="124" customWidth="1"/>
    <col min="4100" max="4100" width="17.5703125" style="124" customWidth="1"/>
    <col min="4101" max="4101" width="18.140625" style="124" customWidth="1"/>
    <col min="4102" max="4102" width="16.85546875" style="124" customWidth="1"/>
    <col min="4103" max="4103" width="17.140625" style="124" customWidth="1"/>
    <col min="4104" max="4104" width="20.140625" style="124" customWidth="1"/>
    <col min="4105" max="4105" width="21.7109375" style="124" customWidth="1"/>
    <col min="4106" max="4106" width="27.85546875" style="124" customWidth="1"/>
    <col min="4107" max="4107" width="28.85546875" style="124" customWidth="1"/>
    <col min="4108" max="4108" width="28.42578125" style="124" customWidth="1"/>
    <col min="4109" max="4352" width="9.140625" style="124"/>
    <col min="4353" max="4353" width="4.7109375" style="124" customWidth="1"/>
    <col min="4354" max="4354" width="39.5703125" style="124" customWidth="1"/>
    <col min="4355" max="4355" width="32.28515625" style="124" customWidth="1"/>
    <col min="4356" max="4356" width="17.5703125" style="124" customWidth="1"/>
    <col min="4357" max="4357" width="18.140625" style="124" customWidth="1"/>
    <col min="4358" max="4358" width="16.85546875" style="124" customWidth="1"/>
    <col min="4359" max="4359" width="17.140625" style="124" customWidth="1"/>
    <col min="4360" max="4360" width="20.140625" style="124" customWidth="1"/>
    <col min="4361" max="4361" width="21.7109375" style="124" customWidth="1"/>
    <col min="4362" max="4362" width="27.85546875" style="124" customWidth="1"/>
    <col min="4363" max="4363" width="28.85546875" style="124" customWidth="1"/>
    <col min="4364" max="4364" width="28.42578125" style="124" customWidth="1"/>
    <col min="4365" max="4608" width="9.140625" style="124"/>
    <col min="4609" max="4609" width="4.7109375" style="124" customWidth="1"/>
    <col min="4610" max="4610" width="39.5703125" style="124" customWidth="1"/>
    <col min="4611" max="4611" width="32.28515625" style="124" customWidth="1"/>
    <col min="4612" max="4612" width="17.5703125" style="124" customWidth="1"/>
    <col min="4613" max="4613" width="18.140625" style="124" customWidth="1"/>
    <col min="4614" max="4614" width="16.85546875" style="124" customWidth="1"/>
    <col min="4615" max="4615" width="17.140625" style="124" customWidth="1"/>
    <col min="4616" max="4616" width="20.140625" style="124" customWidth="1"/>
    <col min="4617" max="4617" width="21.7109375" style="124" customWidth="1"/>
    <col min="4618" max="4618" width="27.85546875" style="124" customWidth="1"/>
    <col min="4619" max="4619" width="28.85546875" style="124" customWidth="1"/>
    <col min="4620" max="4620" width="28.42578125" style="124" customWidth="1"/>
    <col min="4621" max="4864" width="9.140625" style="124"/>
    <col min="4865" max="4865" width="4.7109375" style="124" customWidth="1"/>
    <col min="4866" max="4866" width="39.5703125" style="124" customWidth="1"/>
    <col min="4867" max="4867" width="32.28515625" style="124" customWidth="1"/>
    <col min="4868" max="4868" width="17.5703125" style="124" customWidth="1"/>
    <col min="4869" max="4869" width="18.140625" style="124" customWidth="1"/>
    <col min="4870" max="4870" width="16.85546875" style="124" customWidth="1"/>
    <col min="4871" max="4871" width="17.140625" style="124" customWidth="1"/>
    <col min="4872" max="4872" width="20.140625" style="124" customWidth="1"/>
    <col min="4873" max="4873" width="21.7109375" style="124" customWidth="1"/>
    <col min="4874" max="4874" width="27.85546875" style="124" customWidth="1"/>
    <col min="4875" max="4875" width="28.85546875" style="124" customWidth="1"/>
    <col min="4876" max="4876" width="28.42578125" style="124" customWidth="1"/>
    <col min="4877" max="5120" width="9.140625" style="124"/>
    <col min="5121" max="5121" width="4.7109375" style="124" customWidth="1"/>
    <col min="5122" max="5122" width="39.5703125" style="124" customWidth="1"/>
    <col min="5123" max="5123" width="32.28515625" style="124" customWidth="1"/>
    <col min="5124" max="5124" width="17.5703125" style="124" customWidth="1"/>
    <col min="5125" max="5125" width="18.140625" style="124" customWidth="1"/>
    <col min="5126" max="5126" width="16.85546875" style="124" customWidth="1"/>
    <col min="5127" max="5127" width="17.140625" style="124" customWidth="1"/>
    <col min="5128" max="5128" width="20.140625" style="124" customWidth="1"/>
    <col min="5129" max="5129" width="21.7109375" style="124" customWidth="1"/>
    <col min="5130" max="5130" width="27.85546875" style="124" customWidth="1"/>
    <col min="5131" max="5131" width="28.85546875" style="124" customWidth="1"/>
    <col min="5132" max="5132" width="28.42578125" style="124" customWidth="1"/>
    <col min="5133" max="5376" width="9.140625" style="124"/>
    <col min="5377" max="5377" width="4.7109375" style="124" customWidth="1"/>
    <col min="5378" max="5378" width="39.5703125" style="124" customWidth="1"/>
    <col min="5379" max="5379" width="32.28515625" style="124" customWidth="1"/>
    <col min="5380" max="5380" width="17.5703125" style="124" customWidth="1"/>
    <col min="5381" max="5381" width="18.140625" style="124" customWidth="1"/>
    <col min="5382" max="5382" width="16.85546875" style="124" customWidth="1"/>
    <col min="5383" max="5383" width="17.140625" style="124" customWidth="1"/>
    <col min="5384" max="5384" width="20.140625" style="124" customWidth="1"/>
    <col min="5385" max="5385" width="21.7109375" style="124" customWidth="1"/>
    <col min="5386" max="5386" width="27.85546875" style="124" customWidth="1"/>
    <col min="5387" max="5387" width="28.85546875" style="124" customWidth="1"/>
    <col min="5388" max="5388" width="28.42578125" style="124" customWidth="1"/>
    <col min="5389" max="5632" width="9.140625" style="124"/>
    <col min="5633" max="5633" width="4.7109375" style="124" customWidth="1"/>
    <col min="5634" max="5634" width="39.5703125" style="124" customWidth="1"/>
    <col min="5635" max="5635" width="32.28515625" style="124" customWidth="1"/>
    <col min="5636" max="5636" width="17.5703125" style="124" customWidth="1"/>
    <col min="5637" max="5637" width="18.140625" style="124" customWidth="1"/>
    <col min="5638" max="5638" width="16.85546875" style="124" customWidth="1"/>
    <col min="5639" max="5639" width="17.140625" style="124" customWidth="1"/>
    <col min="5640" max="5640" width="20.140625" style="124" customWidth="1"/>
    <col min="5641" max="5641" width="21.7109375" style="124" customWidth="1"/>
    <col min="5642" max="5642" width="27.85546875" style="124" customWidth="1"/>
    <col min="5643" max="5643" width="28.85546875" style="124" customWidth="1"/>
    <col min="5644" max="5644" width="28.42578125" style="124" customWidth="1"/>
    <col min="5645" max="5888" width="9.140625" style="124"/>
    <col min="5889" max="5889" width="4.7109375" style="124" customWidth="1"/>
    <col min="5890" max="5890" width="39.5703125" style="124" customWidth="1"/>
    <col min="5891" max="5891" width="32.28515625" style="124" customWidth="1"/>
    <col min="5892" max="5892" width="17.5703125" style="124" customWidth="1"/>
    <col min="5893" max="5893" width="18.140625" style="124" customWidth="1"/>
    <col min="5894" max="5894" width="16.85546875" style="124" customWidth="1"/>
    <col min="5895" max="5895" width="17.140625" style="124" customWidth="1"/>
    <col min="5896" max="5896" width="20.140625" style="124" customWidth="1"/>
    <col min="5897" max="5897" width="21.7109375" style="124" customWidth="1"/>
    <col min="5898" max="5898" width="27.85546875" style="124" customWidth="1"/>
    <col min="5899" max="5899" width="28.85546875" style="124" customWidth="1"/>
    <col min="5900" max="5900" width="28.42578125" style="124" customWidth="1"/>
    <col min="5901" max="6144" width="9.140625" style="124"/>
    <col min="6145" max="6145" width="4.7109375" style="124" customWidth="1"/>
    <col min="6146" max="6146" width="39.5703125" style="124" customWidth="1"/>
    <col min="6147" max="6147" width="32.28515625" style="124" customWidth="1"/>
    <col min="6148" max="6148" width="17.5703125" style="124" customWidth="1"/>
    <col min="6149" max="6149" width="18.140625" style="124" customWidth="1"/>
    <col min="6150" max="6150" width="16.85546875" style="124" customWidth="1"/>
    <col min="6151" max="6151" width="17.140625" style="124" customWidth="1"/>
    <col min="6152" max="6152" width="20.140625" style="124" customWidth="1"/>
    <col min="6153" max="6153" width="21.7109375" style="124" customWidth="1"/>
    <col min="6154" max="6154" width="27.85546875" style="124" customWidth="1"/>
    <col min="6155" max="6155" width="28.85546875" style="124" customWidth="1"/>
    <col min="6156" max="6156" width="28.42578125" style="124" customWidth="1"/>
    <col min="6157" max="6400" width="9.140625" style="124"/>
    <col min="6401" max="6401" width="4.7109375" style="124" customWidth="1"/>
    <col min="6402" max="6402" width="39.5703125" style="124" customWidth="1"/>
    <col min="6403" max="6403" width="32.28515625" style="124" customWidth="1"/>
    <col min="6404" max="6404" width="17.5703125" style="124" customWidth="1"/>
    <col min="6405" max="6405" width="18.140625" style="124" customWidth="1"/>
    <col min="6406" max="6406" width="16.85546875" style="124" customWidth="1"/>
    <col min="6407" max="6407" width="17.140625" style="124" customWidth="1"/>
    <col min="6408" max="6408" width="20.140625" style="124" customWidth="1"/>
    <col min="6409" max="6409" width="21.7109375" style="124" customWidth="1"/>
    <col min="6410" max="6410" width="27.85546875" style="124" customWidth="1"/>
    <col min="6411" max="6411" width="28.85546875" style="124" customWidth="1"/>
    <col min="6412" max="6412" width="28.42578125" style="124" customWidth="1"/>
    <col min="6413" max="6656" width="9.140625" style="124"/>
    <col min="6657" max="6657" width="4.7109375" style="124" customWidth="1"/>
    <col min="6658" max="6658" width="39.5703125" style="124" customWidth="1"/>
    <col min="6659" max="6659" width="32.28515625" style="124" customWidth="1"/>
    <col min="6660" max="6660" width="17.5703125" style="124" customWidth="1"/>
    <col min="6661" max="6661" width="18.140625" style="124" customWidth="1"/>
    <col min="6662" max="6662" width="16.85546875" style="124" customWidth="1"/>
    <col min="6663" max="6663" width="17.140625" style="124" customWidth="1"/>
    <col min="6664" max="6664" width="20.140625" style="124" customWidth="1"/>
    <col min="6665" max="6665" width="21.7109375" style="124" customWidth="1"/>
    <col min="6666" max="6666" width="27.85546875" style="124" customWidth="1"/>
    <col min="6667" max="6667" width="28.85546875" style="124" customWidth="1"/>
    <col min="6668" max="6668" width="28.42578125" style="124" customWidth="1"/>
    <col min="6669" max="6912" width="9.140625" style="124"/>
    <col min="6913" max="6913" width="4.7109375" style="124" customWidth="1"/>
    <col min="6914" max="6914" width="39.5703125" style="124" customWidth="1"/>
    <col min="6915" max="6915" width="32.28515625" style="124" customWidth="1"/>
    <col min="6916" max="6916" width="17.5703125" style="124" customWidth="1"/>
    <col min="6917" max="6917" width="18.140625" style="124" customWidth="1"/>
    <col min="6918" max="6918" width="16.85546875" style="124" customWidth="1"/>
    <col min="6919" max="6919" width="17.140625" style="124" customWidth="1"/>
    <col min="6920" max="6920" width="20.140625" style="124" customWidth="1"/>
    <col min="6921" max="6921" width="21.7109375" style="124" customWidth="1"/>
    <col min="6922" max="6922" width="27.85546875" style="124" customWidth="1"/>
    <col min="6923" max="6923" width="28.85546875" style="124" customWidth="1"/>
    <col min="6924" max="6924" width="28.42578125" style="124" customWidth="1"/>
    <col min="6925" max="7168" width="9.140625" style="124"/>
    <col min="7169" max="7169" width="4.7109375" style="124" customWidth="1"/>
    <col min="7170" max="7170" width="39.5703125" style="124" customWidth="1"/>
    <col min="7171" max="7171" width="32.28515625" style="124" customWidth="1"/>
    <col min="7172" max="7172" width="17.5703125" style="124" customWidth="1"/>
    <col min="7173" max="7173" width="18.140625" style="124" customWidth="1"/>
    <col min="7174" max="7174" width="16.85546875" style="124" customWidth="1"/>
    <col min="7175" max="7175" width="17.140625" style="124" customWidth="1"/>
    <col min="7176" max="7176" width="20.140625" style="124" customWidth="1"/>
    <col min="7177" max="7177" width="21.7109375" style="124" customWidth="1"/>
    <col min="7178" max="7178" width="27.85546875" style="124" customWidth="1"/>
    <col min="7179" max="7179" width="28.85546875" style="124" customWidth="1"/>
    <col min="7180" max="7180" width="28.42578125" style="124" customWidth="1"/>
    <col min="7181" max="7424" width="9.140625" style="124"/>
    <col min="7425" max="7425" width="4.7109375" style="124" customWidth="1"/>
    <col min="7426" max="7426" width="39.5703125" style="124" customWidth="1"/>
    <col min="7427" max="7427" width="32.28515625" style="124" customWidth="1"/>
    <col min="7428" max="7428" width="17.5703125" style="124" customWidth="1"/>
    <col min="7429" max="7429" width="18.140625" style="124" customWidth="1"/>
    <col min="7430" max="7430" width="16.85546875" style="124" customWidth="1"/>
    <col min="7431" max="7431" width="17.140625" style="124" customWidth="1"/>
    <col min="7432" max="7432" width="20.140625" style="124" customWidth="1"/>
    <col min="7433" max="7433" width="21.7109375" style="124" customWidth="1"/>
    <col min="7434" max="7434" width="27.85546875" style="124" customWidth="1"/>
    <col min="7435" max="7435" width="28.85546875" style="124" customWidth="1"/>
    <col min="7436" max="7436" width="28.42578125" style="124" customWidth="1"/>
    <col min="7437" max="7680" width="9.140625" style="124"/>
    <col min="7681" max="7681" width="4.7109375" style="124" customWidth="1"/>
    <col min="7682" max="7682" width="39.5703125" style="124" customWidth="1"/>
    <col min="7683" max="7683" width="32.28515625" style="124" customWidth="1"/>
    <col min="7684" max="7684" width="17.5703125" style="124" customWidth="1"/>
    <col min="7685" max="7685" width="18.140625" style="124" customWidth="1"/>
    <col min="7686" max="7686" width="16.85546875" style="124" customWidth="1"/>
    <col min="7687" max="7687" width="17.140625" style="124" customWidth="1"/>
    <col min="7688" max="7688" width="20.140625" style="124" customWidth="1"/>
    <col min="7689" max="7689" width="21.7109375" style="124" customWidth="1"/>
    <col min="7690" max="7690" width="27.85546875" style="124" customWidth="1"/>
    <col min="7691" max="7691" width="28.85546875" style="124" customWidth="1"/>
    <col min="7692" max="7692" width="28.42578125" style="124" customWidth="1"/>
    <col min="7693" max="7936" width="9.140625" style="124"/>
    <col min="7937" max="7937" width="4.7109375" style="124" customWidth="1"/>
    <col min="7938" max="7938" width="39.5703125" style="124" customWidth="1"/>
    <col min="7939" max="7939" width="32.28515625" style="124" customWidth="1"/>
    <col min="7940" max="7940" width="17.5703125" style="124" customWidth="1"/>
    <col min="7941" max="7941" width="18.140625" style="124" customWidth="1"/>
    <col min="7942" max="7942" width="16.85546875" style="124" customWidth="1"/>
    <col min="7943" max="7943" width="17.140625" style="124" customWidth="1"/>
    <col min="7944" max="7944" width="20.140625" style="124" customWidth="1"/>
    <col min="7945" max="7945" width="21.7109375" style="124" customWidth="1"/>
    <col min="7946" max="7946" width="27.85546875" style="124" customWidth="1"/>
    <col min="7947" max="7947" width="28.85546875" style="124" customWidth="1"/>
    <col min="7948" max="7948" width="28.42578125" style="124" customWidth="1"/>
    <col min="7949" max="8192" width="9.140625" style="124"/>
    <col min="8193" max="8193" width="4.7109375" style="124" customWidth="1"/>
    <col min="8194" max="8194" width="39.5703125" style="124" customWidth="1"/>
    <col min="8195" max="8195" width="32.28515625" style="124" customWidth="1"/>
    <col min="8196" max="8196" width="17.5703125" style="124" customWidth="1"/>
    <col min="8197" max="8197" width="18.140625" style="124" customWidth="1"/>
    <col min="8198" max="8198" width="16.85546875" style="124" customWidth="1"/>
    <col min="8199" max="8199" width="17.140625" style="124" customWidth="1"/>
    <col min="8200" max="8200" width="20.140625" style="124" customWidth="1"/>
    <col min="8201" max="8201" width="21.7109375" style="124" customWidth="1"/>
    <col min="8202" max="8202" width="27.85546875" style="124" customWidth="1"/>
    <col min="8203" max="8203" width="28.85546875" style="124" customWidth="1"/>
    <col min="8204" max="8204" width="28.42578125" style="124" customWidth="1"/>
    <col min="8205" max="8448" width="9.140625" style="124"/>
    <col min="8449" max="8449" width="4.7109375" style="124" customWidth="1"/>
    <col min="8450" max="8450" width="39.5703125" style="124" customWidth="1"/>
    <col min="8451" max="8451" width="32.28515625" style="124" customWidth="1"/>
    <col min="8452" max="8452" width="17.5703125" style="124" customWidth="1"/>
    <col min="8453" max="8453" width="18.140625" style="124" customWidth="1"/>
    <col min="8454" max="8454" width="16.85546875" style="124" customWidth="1"/>
    <col min="8455" max="8455" width="17.140625" style="124" customWidth="1"/>
    <col min="8456" max="8456" width="20.140625" style="124" customWidth="1"/>
    <col min="8457" max="8457" width="21.7109375" style="124" customWidth="1"/>
    <col min="8458" max="8458" width="27.85546875" style="124" customWidth="1"/>
    <col min="8459" max="8459" width="28.85546875" style="124" customWidth="1"/>
    <col min="8460" max="8460" width="28.42578125" style="124" customWidth="1"/>
    <col min="8461" max="8704" width="9.140625" style="124"/>
    <col min="8705" max="8705" width="4.7109375" style="124" customWidth="1"/>
    <col min="8706" max="8706" width="39.5703125" style="124" customWidth="1"/>
    <col min="8707" max="8707" width="32.28515625" style="124" customWidth="1"/>
    <col min="8708" max="8708" width="17.5703125" style="124" customWidth="1"/>
    <col min="8709" max="8709" width="18.140625" style="124" customWidth="1"/>
    <col min="8710" max="8710" width="16.85546875" style="124" customWidth="1"/>
    <col min="8711" max="8711" width="17.140625" style="124" customWidth="1"/>
    <col min="8712" max="8712" width="20.140625" style="124" customWidth="1"/>
    <col min="8713" max="8713" width="21.7109375" style="124" customWidth="1"/>
    <col min="8714" max="8714" width="27.85546875" style="124" customWidth="1"/>
    <col min="8715" max="8715" width="28.85546875" style="124" customWidth="1"/>
    <col min="8716" max="8716" width="28.42578125" style="124" customWidth="1"/>
    <col min="8717" max="8960" width="9.140625" style="124"/>
    <col min="8961" max="8961" width="4.7109375" style="124" customWidth="1"/>
    <col min="8962" max="8962" width="39.5703125" style="124" customWidth="1"/>
    <col min="8963" max="8963" width="32.28515625" style="124" customWidth="1"/>
    <col min="8964" max="8964" width="17.5703125" style="124" customWidth="1"/>
    <col min="8965" max="8965" width="18.140625" style="124" customWidth="1"/>
    <col min="8966" max="8966" width="16.85546875" style="124" customWidth="1"/>
    <col min="8967" max="8967" width="17.140625" style="124" customWidth="1"/>
    <col min="8968" max="8968" width="20.140625" style="124" customWidth="1"/>
    <col min="8969" max="8969" width="21.7109375" style="124" customWidth="1"/>
    <col min="8970" max="8970" width="27.85546875" style="124" customWidth="1"/>
    <col min="8971" max="8971" width="28.85546875" style="124" customWidth="1"/>
    <col min="8972" max="8972" width="28.42578125" style="124" customWidth="1"/>
    <col min="8973" max="9216" width="9.140625" style="124"/>
    <col min="9217" max="9217" width="4.7109375" style="124" customWidth="1"/>
    <col min="9218" max="9218" width="39.5703125" style="124" customWidth="1"/>
    <col min="9219" max="9219" width="32.28515625" style="124" customWidth="1"/>
    <col min="9220" max="9220" width="17.5703125" style="124" customWidth="1"/>
    <col min="9221" max="9221" width="18.140625" style="124" customWidth="1"/>
    <col min="9222" max="9222" width="16.85546875" style="124" customWidth="1"/>
    <col min="9223" max="9223" width="17.140625" style="124" customWidth="1"/>
    <col min="9224" max="9224" width="20.140625" style="124" customWidth="1"/>
    <col min="9225" max="9225" width="21.7109375" style="124" customWidth="1"/>
    <col min="9226" max="9226" width="27.85546875" style="124" customWidth="1"/>
    <col min="9227" max="9227" width="28.85546875" style="124" customWidth="1"/>
    <col min="9228" max="9228" width="28.42578125" style="124" customWidth="1"/>
    <col min="9229" max="9472" width="9.140625" style="124"/>
    <col min="9473" max="9473" width="4.7109375" style="124" customWidth="1"/>
    <col min="9474" max="9474" width="39.5703125" style="124" customWidth="1"/>
    <col min="9475" max="9475" width="32.28515625" style="124" customWidth="1"/>
    <col min="9476" max="9476" width="17.5703125" style="124" customWidth="1"/>
    <col min="9477" max="9477" width="18.140625" style="124" customWidth="1"/>
    <col min="9478" max="9478" width="16.85546875" style="124" customWidth="1"/>
    <col min="9479" max="9479" width="17.140625" style="124" customWidth="1"/>
    <col min="9480" max="9480" width="20.140625" style="124" customWidth="1"/>
    <col min="9481" max="9481" width="21.7109375" style="124" customWidth="1"/>
    <col min="9482" max="9482" width="27.85546875" style="124" customWidth="1"/>
    <col min="9483" max="9483" width="28.85546875" style="124" customWidth="1"/>
    <col min="9484" max="9484" width="28.42578125" style="124" customWidth="1"/>
    <col min="9485" max="9728" width="9.140625" style="124"/>
    <col min="9729" max="9729" width="4.7109375" style="124" customWidth="1"/>
    <col min="9730" max="9730" width="39.5703125" style="124" customWidth="1"/>
    <col min="9731" max="9731" width="32.28515625" style="124" customWidth="1"/>
    <col min="9732" max="9732" width="17.5703125" style="124" customWidth="1"/>
    <col min="9733" max="9733" width="18.140625" style="124" customWidth="1"/>
    <col min="9734" max="9734" width="16.85546875" style="124" customWidth="1"/>
    <col min="9735" max="9735" width="17.140625" style="124" customWidth="1"/>
    <col min="9736" max="9736" width="20.140625" style="124" customWidth="1"/>
    <col min="9737" max="9737" width="21.7109375" style="124" customWidth="1"/>
    <col min="9738" max="9738" width="27.85546875" style="124" customWidth="1"/>
    <col min="9739" max="9739" width="28.85546875" style="124" customWidth="1"/>
    <col min="9740" max="9740" width="28.42578125" style="124" customWidth="1"/>
    <col min="9741" max="9984" width="9.140625" style="124"/>
    <col min="9985" max="9985" width="4.7109375" style="124" customWidth="1"/>
    <col min="9986" max="9986" width="39.5703125" style="124" customWidth="1"/>
    <col min="9987" max="9987" width="32.28515625" style="124" customWidth="1"/>
    <col min="9988" max="9988" width="17.5703125" style="124" customWidth="1"/>
    <col min="9989" max="9989" width="18.140625" style="124" customWidth="1"/>
    <col min="9990" max="9990" width="16.85546875" style="124" customWidth="1"/>
    <col min="9991" max="9991" width="17.140625" style="124" customWidth="1"/>
    <col min="9992" max="9992" width="20.140625" style="124" customWidth="1"/>
    <col min="9993" max="9993" width="21.7109375" style="124" customWidth="1"/>
    <col min="9994" max="9994" width="27.85546875" style="124" customWidth="1"/>
    <col min="9995" max="9995" width="28.85546875" style="124" customWidth="1"/>
    <col min="9996" max="9996" width="28.42578125" style="124" customWidth="1"/>
    <col min="9997" max="10240" width="9.140625" style="124"/>
    <col min="10241" max="10241" width="4.7109375" style="124" customWidth="1"/>
    <col min="10242" max="10242" width="39.5703125" style="124" customWidth="1"/>
    <col min="10243" max="10243" width="32.28515625" style="124" customWidth="1"/>
    <col min="10244" max="10244" width="17.5703125" style="124" customWidth="1"/>
    <col min="10245" max="10245" width="18.140625" style="124" customWidth="1"/>
    <col min="10246" max="10246" width="16.85546875" style="124" customWidth="1"/>
    <col min="10247" max="10247" width="17.140625" style="124" customWidth="1"/>
    <col min="10248" max="10248" width="20.140625" style="124" customWidth="1"/>
    <col min="10249" max="10249" width="21.7109375" style="124" customWidth="1"/>
    <col min="10250" max="10250" width="27.85546875" style="124" customWidth="1"/>
    <col min="10251" max="10251" width="28.85546875" style="124" customWidth="1"/>
    <col min="10252" max="10252" width="28.42578125" style="124" customWidth="1"/>
    <col min="10253" max="10496" width="9.140625" style="124"/>
    <col min="10497" max="10497" width="4.7109375" style="124" customWidth="1"/>
    <col min="10498" max="10498" width="39.5703125" style="124" customWidth="1"/>
    <col min="10499" max="10499" width="32.28515625" style="124" customWidth="1"/>
    <col min="10500" max="10500" width="17.5703125" style="124" customWidth="1"/>
    <col min="10501" max="10501" width="18.140625" style="124" customWidth="1"/>
    <col min="10502" max="10502" width="16.85546875" style="124" customWidth="1"/>
    <col min="10503" max="10503" width="17.140625" style="124" customWidth="1"/>
    <col min="10504" max="10504" width="20.140625" style="124" customWidth="1"/>
    <col min="10505" max="10505" width="21.7109375" style="124" customWidth="1"/>
    <col min="10506" max="10506" width="27.85546875" style="124" customWidth="1"/>
    <col min="10507" max="10507" width="28.85546875" style="124" customWidth="1"/>
    <col min="10508" max="10508" width="28.42578125" style="124" customWidth="1"/>
    <col min="10509" max="10752" width="9.140625" style="124"/>
    <col min="10753" max="10753" width="4.7109375" style="124" customWidth="1"/>
    <col min="10754" max="10754" width="39.5703125" style="124" customWidth="1"/>
    <col min="10755" max="10755" width="32.28515625" style="124" customWidth="1"/>
    <col min="10756" max="10756" width="17.5703125" style="124" customWidth="1"/>
    <col min="10757" max="10757" width="18.140625" style="124" customWidth="1"/>
    <col min="10758" max="10758" width="16.85546875" style="124" customWidth="1"/>
    <col min="10759" max="10759" width="17.140625" style="124" customWidth="1"/>
    <col min="10760" max="10760" width="20.140625" style="124" customWidth="1"/>
    <col min="10761" max="10761" width="21.7109375" style="124" customWidth="1"/>
    <col min="10762" max="10762" width="27.85546875" style="124" customWidth="1"/>
    <col min="10763" max="10763" width="28.85546875" style="124" customWidth="1"/>
    <col min="10764" max="10764" width="28.42578125" style="124" customWidth="1"/>
    <col min="10765" max="11008" width="9.140625" style="124"/>
    <col min="11009" max="11009" width="4.7109375" style="124" customWidth="1"/>
    <col min="11010" max="11010" width="39.5703125" style="124" customWidth="1"/>
    <col min="11011" max="11011" width="32.28515625" style="124" customWidth="1"/>
    <col min="11012" max="11012" width="17.5703125" style="124" customWidth="1"/>
    <col min="11013" max="11013" width="18.140625" style="124" customWidth="1"/>
    <col min="11014" max="11014" width="16.85546875" style="124" customWidth="1"/>
    <col min="11015" max="11015" width="17.140625" style="124" customWidth="1"/>
    <col min="11016" max="11016" width="20.140625" style="124" customWidth="1"/>
    <col min="11017" max="11017" width="21.7109375" style="124" customWidth="1"/>
    <col min="11018" max="11018" width="27.85546875" style="124" customWidth="1"/>
    <col min="11019" max="11019" width="28.85546875" style="124" customWidth="1"/>
    <col min="11020" max="11020" width="28.42578125" style="124" customWidth="1"/>
    <col min="11021" max="11264" width="9.140625" style="124"/>
    <col min="11265" max="11265" width="4.7109375" style="124" customWidth="1"/>
    <col min="11266" max="11266" width="39.5703125" style="124" customWidth="1"/>
    <col min="11267" max="11267" width="32.28515625" style="124" customWidth="1"/>
    <col min="11268" max="11268" width="17.5703125" style="124" customWidth="1"/>
    <col min="11269" max="11269" width="18.140625" style="124" customWidth="1"/>
    <col min="11270" max="11270" width="16.85546875" style="124" customWidth="1"/>
    <col min="11271" max="11271" width="17.140625" style="124" customWidth="1"/>
    <col min="11272" max="11272" width="20.140625" style="124" customWidth="1"/>
    <col min="11273" max="11273" width="21.7109375" style="124" customWidth="1"/>
    <col min="11274" max="11274" width="27.85546875" style="124" customWidth="1"/>
    <col min="11275" max="11275" width="28.85546875" style="124" customWidth="1"/>
    <col min="11276" max="11276" width="28.42578125" style="124" customWidth="1"/>
    <col min="11277" max="11520" width="9.140625" style="124"/>
    <col min="11521" max="11521" width="4.7109375" style="124" customWidth="1"/>
    <col min="11522" max="11522" width="39.5703125" style="124" customWidth="1"/>
    <col min="11523" max="11523" width="32.28515625" style="124" customWidth="1"/>
    <col min="11524" max="11524" width="17.5703125" style="124" customWidth="1"/>
    <col min="11525" max="11525" width="18.140625" style="124" customWidth="1"/>
    <col min="11526" max="11526" width="16.85546875" style="124" customWidth="1"/>
    <col min="11527" max="11527" width="17.140625" style="124" customWidth="1"/>
    <col min="11528" max="11528" width="20.140625" style="124" customWidth="1"/>
    <col min="11529" max="11529" width="21.7109375" style="124" customWidth="1"/>
    <col min="11530" max="11530" width="27.85546875" style="124" customWidth="1"/>
    <col min="11531" max="11531" width="28.85546875" style="124" customWidth="1"/>
    <col min="11532" max="11532" width="28.42578125" style="124" customWidth="1"/>
    <col min="11533" max="11776" width="9.140625" style="124"/>
    <col min="11777" max="11777" width="4.7109375" style="124" customWidth="1"/>
    <col min="11778" max="11778" width="39.5703125" style="124" customWidth="1"/>
    <col min="11779" max="11779" width="32.28515625" style="124" customWidth="1"/>
    <col min="11780" max="11780" width="17.5703125" style="124" customWidth="1"/>
    <col min="11781" max="11781" width="18.140625" style="124" customWidth="1"/>
    <col min="11782" max="11782" width="16.85546875" style="124" customWidth="1"/>
    <col min="11783" max="11783" width="17.140625" style="124" customWidth="1"/>
    <col min="11784" max="11784" width="20.140625" style="124" customWidth="1"/>
    <col min="11785" max="11785" width="21.7109375" style="124" customWidth="1"/>
    <col min="11786" max="11786" width="27.85546875" style="124" customWidth="1"/>
    <col min="11787" max="11787" width="28.85546875" style="124" customWidth="1"/>
    <col min="11788" max="11788" width="28.42578125" style="124" customWidth="1"/>
    <col min="11789" max="12032" width="9.140625" style="124"/>
    <col min="12033" max="12033" width="4.7109375" style="124" customWidth="1"/>
    <col min="12034" max="12034" width="39.5703125" style="124" customWidth="1"/>
    <col min="12035" max="12035" width="32.28515625" style="124" customWidth="1"/>
    <col min="12036" max="12036" width="17.5703125" style="124" customWidth="1"/>
    <col min="12037" max="12037" width="18.140625" style="124" customWidth="1"/>
    <col min="12038" max="12038" width="16.85546875" style="124" customWidth="1"/>
    <col min="12039" max="12039" width="17.140625" style="124" customWidth="1"/>
    <col min="12040" max="12040" width="20.140625" style="124" customWidth="1"/>
    <col min="12041" max="12041" width="21.7109375" style="124" customWidth="1"/>
    <col min="12042" max="12042" width="27.85546875" style="124" customWidth="1"/>
    <col min="12043" max="12043" width="28.85546875" style="124" customWidth="1"/>
    <col min="12044" max="12044" width="28.42578125" style="124" customWidth="1"/>
    <col min="12045" max="12288" width="9.140625" style="124"/>
    <col min="12289" max="12289" width="4.7109375" style="124" customWidth="1"/>
    <col min="12290" max="12290" width="39.5703125" style="124" customWidth="1"/>
    <col min="12291" max="12291" width="32.28515625" style="124" customWidth="1"/>
    <col min="12292" max="12292" width="17.5703125" style="124" customWidth="1"/>
    <col min="12293" max="12293" width="18.140625" style="124" customWidth="1"/>
    <col min="12294" max="12294" width="16.85546875" style="124" customWidth="1"/>
    <col min="12295" max="12295" width="17.140625" style="124" customWidth="1"/>
    <col min="12296" max="12296" width="20.140625" style="124" customWidth="1"/>
    <col min="12297" max="12297" width="21.7109375" style="124" customWidth="1"/>
    <col min="12298" max="12298" width="27.85546875" style="124" customWidth="1"/>
    <col min="12299" max="12299" width="28.85546875" style="124" customWidth="1"/>
    <col min="12300" max="12300" width="28.42578125" style="124" customWidth="1"/>
    <col min="12301" max="12544" width="9.140625" style="124"/>
    <col min="12545" max="12545" width="4.7109375" style="124" customWidth="1"/>
    <col min="12546" max="12546" width="39.5703125" style="124" customWidth="1"/>
    <col min="12547" max="12547" width="32.28515625" style="124" customWidth="1"/>
    <col min="12548" max="12548" width="17.5703125" style="124" customWidth="1"/>
    <col min="12549" max="12549" width="18.140625" style="124" customWidth="1"/>
    <col min="12550" max="12550" width="16.85546875" style="124" customWidth="1"/>
    <col min="12551" max="12551" width="17.140625" style="124" customWidth="1"/>
    <col min="12552" max="12552" width="20.140625" style="124" customWidth="1"/>
    <col min="12553" max="12553" width="21.7109375" style="124" customWidth="1"/>
    <col min="12554" max="12554" width="27.85546875" style="124" customWidth="1"/>
    <col min="12555" max="12555" width="28.85546875" style="124" customWidth="1"/>
    <col min="12556" max="12556" width="28.42578125" style="124" customWidth="1"/>
    <col min="12557" max="12800" width="9.140625" style="124"/>
    <col min="12801" max="12801" width="4.7109375" style="124" customWidth="1"/>
    <col min="12802" max="12802" width="39.5703125" style="124" customWidth="1"/>
    <col min="12803" max="12803" width="32.28515625" style="124" customWidth="1"/>
    <col min="12804" max="12804" width="17.5703125" style="124" customWidth="1"/>
    <col min="12805" max="12805" width="18.140625" style="124" customWidth="1"/>
    <col min="12806" max="12806" width="16.85546875" style="124" customWidth="1"/>
    <col min="12807" max="12807" width="17.140625" style="124" customWidth="1"/>
    <col min="12808" max="12808" width="20.140625" style="124" customWidth="1"/>
    <col min="12809" max="12809" width="21.7109375" style="124" customWidth="1"/>
    <col min="12810" max="12810" width="27.85546875" style="124" customWidth="1"/>
    <col min="12811" max="12811" width="28.85546875" style="124" customWidth="1"/>
    <col min="12812" max="12812" width="28.42578125" style="124" customWidth="1"/>
    <col min="12813" max="13056" width="9.140625" style="124"/>
    <col min="13057" max="13057" width="4.7109375" style="124" customWidth="1"/>
    <col min="13058" max="13058" width="39.5703125" style="124" customWidth="1"/>
    <col min="13059" max="13059" width="32.28515625" style="124" customWidth="1"/>
    <col min="13060" max="13060" width="17.5703125" style="124" customWidth="1"/>
    <col min="13061" max="13061" width="18.140625" style="124" customWidth="1"/>
    <col min="13062" max="13062" width="16.85546875" style="124" customWidth="1"/>
    <col min="13063" max="13063" width="17.140625" style="124" customWidth="1"/>
    <col min="13064" max="13064" width="20.140625" style="124" customWidth="1"/>
    <col min="13065" max="13065" width="21.7109375" style="124" customWidth="1"/>
    <col min="13066" max="13066" width="27.85546875" style="124" customWidth="1"/>
    <col min="13067" max="13067" width="28.85546875" style="124" customWidth="1"/>
    <col min="13068" max="13068" width="28.42578125" style="124" customWidth="1"/>
    <col min="13069" max="13312" width="9.140625" style="124"/>
    <col min="13313" max="13313" width="4.7109375" style="124" customWidth="1"/>
    <col min="13314" max="13314" width="39.5703125" style="124" customWidth="1"/>
    <col min="13315" max="13315" width="32.28515625" style="124" customWidth="1"/>
    <col min="13316" max="13316" width="17.5703125" style="124" customWidth="1"/>
    <col min="13317" max="13317" width="18.140625" style="124" customWidth="1"/>
    <col min="13318" max="13318" width="16.85546875" style="124" customWidth="1"/>
    <col min="13319" max="13319" width="17.140625" style="124" customWidth="1"/>
    <col min="13320" max="13320" width="20.140625" style="124" customWidth="1"/>
    <col min="13321" max="13321" width="21.7109375" style="124" customWidth="1"/>
    <col min="13322" max="13322" width="27.85546875" style="124" customWidth="1"/>
    <col min="13323" max="13323" width="28.85546875" style="124" customWidth="1"/>
    <col min="13324" max="13324" width="28.42578125" style="124" customWidth="1"/>
    <col min="13325" max="13568" width="9.140625" style="124"/>
    <col min="13569" max="13569" width="4.7109375" style="124" customWidth="1"/>
    <col min="13570" max="13570" width="39.5703125" style="124" customWidth="1"/>
    <col min="13571" max="13571" width="32.28515625" style="124" customWidth="1"/>
    <col min="13572" max="13572" width="17.5703125" style="124" customWidth="1"/>
    <col min="13573" max="13573" width="18.140625" style="124" customWidth="1"/>
    <col min="13574" max="13574" width="16.85546875" style="124" customWidth="1"/>
    <col min="13575" max="13575" width="17.140625" style="124" customWidth="1"/>
    <col min="13576" max="13576" width="20.140625" style="124" customWidth="1"/>
    <col min="13577" max="13577" width="21.7109375" style="124" customWidth="1"/>
    <col min="13578" max="13578" width="27.85546875" style="124" customWidth="1"/>
    <col min="13579" max="13579" width="28.85546875" style="124" customWidth="1"/>
    <col min="13580" max="13580" width="28.42578125" style="124" customWidth="1"/>
    <col min="13581" max="13824" width="9.140625" style="124"/>
    <col min="13825" max="13825" width="4.7109375" style="124" customWidth="1"/>
    <col min="13826" max="13826" width="39.5703125" style="124" customWidth="1"/>
    <col min="13827" max="13827" width="32.28515625" style="124" customWidth="1"/>
    <col min="13828" max="13828" width="17.5703125" style="124" customWidth="1"/>
    <col min="13829" max="13829" width="18.140625" style="124" customWidth="1"/>
    <col min="13830" max="13830" width="16.85546875" style="124" customWidth="1"/>
    <col min="13831" max="13831" width="17.140625" style="124" customWidth="1"/>
    <col min="13832" max="13832" width="20.140625" style="124" customWidth="1"/>
    <col min="13833" max="13833" width="21.7109375" style="124" customWidth="1"/>
    <col min="13834" max="13834" width="27.85546875" style="124" customWidth="1"/>
    <col min="13835" max="13835" width="28.85546875" style="124" customWidth="1"/>
    <col min="13836" max="13836" width="28.42578125" style="124" customWidth="1"/>
    <col min="13837" max="14080" width="9.140625" style="124"/>
    <col min="14081" max="14081" width="4.7109375" style="124" customWidth="1"/>
    <col min="14082" max="14082" width="39.5703125" style="124" customWidth="1"/>
    <col min="14083" max="14083" width="32.28515625" style="124" customWidth="1"/>
    <col min="14084" max="14084" width="17.5703125" style="124" customWidth="1"/>
    <col min="14085" max="14085" width="18.140625" style="124" customWidth="1"/>
    <col min="14086" max="14086" width="16.85546875" style="124" customWidth="1"/>
    <col min="14087" max="14087" width="17.140625" style="124" customWidth="1"/>
    <col min="14088" max="14088" width="20.140625" style="124" customWidth="1"/>
    <col min="14089" max="14089" width="21.7109375" style="124" customWidth="1"/>
    <col min="14090" max="14090" width="27.85546875" style="124" customWidth="1"/>
    <col min="14091" max="14091" width="28.85546875" style="124" customWidth="1"/>
    <col min="14092" max="14092" width="28.42578125" style="124" customWidth="1"/>
    <col min="14093" max="14336" width="9.140625" style="124"/>
    <col min="14337" max="14337" width="4.7109375" style="124" customWidth="1"/>
    <col min="14338" max="14338" width="39.5703125" style="124" customWidth="1"/>
    <col min="14339" max="14339" width="32.28515625" style="124" customWidth="1"/>
    <col min="14340" max="14340" width="17.5703125" style="124" customWidth="1"/>
    <col min="14341" max="14341" width="18.140625" style="124" customWidth="1"/>
    <col min="14342" max="14342" width="16.85546875" style="124" customWidth="1"/>
    <col min="14343" max="14343" width="17.140625" style="124" customWidth="1"/>
    <col min="14344" max="14344" width="20.140625" style="124" customWidth="1"/>
    <col min="14345" max="14345" width="21.7109375" style="124" customWidth="1"/>
    <col min="14346" max="14346" width="27.85546875" style="124" customWidth="1"/>
    <col min="14347" max="14347" width="28.85546875" style="124" customWidth="1"/>
    <col min="14348" max="14348" width="28.42578125" style="124" customWidth="1"/>
    <col min="14349" max="14592" width="9.140625" style="124"/>
    <col min="14593" max="14593" width="4.7109375" style="124" customWidth="1"/>
    <col min="14594" max="14594" width="39.5703125" style="124" customWidth="1"/>
    <col min="14595" max="14595" width="32.28515625" style="124" customWidth="1"/>
    <col min="14596" max="14596" width="17.5703125" style="124" customWidth="1"/>
    <col min="14597" max="14597" width="18.140625" style="124" customWidth="1"/>
    <col min="14598" max="14598" width="16.85546875" style="124" customWidth="1"/>
    <col min="14599" max="14599" width="17.140625" style="124" customWidth="1"/>
    <col min="14600" max="14600" width="20.140625" style="124" customWidth="1"/>
    <col min="14601" max="14601" width="21.7109375" style="124" customWidth="1"/>
    <col min="14602" max="14602" width="27.85546875" style="124" customWidth="1"/>
    <col min="14603" max="14603" width="28.85546875" style="124" customWidth="1"/>
    <col min="14604" max="14604" width="28.42578125" style="124" customWidth="1"/>
    <col min="14605" max="14848" width="9.140625" style="124"/>
    <col min="14849" max="14849" width="4.7109375" style="124" customWidth="1"/>
    <col min="14850" max="14850" width="39.5703125" style="124" customWidth="1"/>
    <col min="14851" max="14851" width="32.28515625" style="124" customWidth="1"/>
    <col min="14852" max="14852" width="17.5703125" style="124" customWidth="1"/>
    <col min="14853" max="14853" width="18.140625" style="124" customWidth="1"/>
    <col min="14854" max="14854" width="16.85546875" style="124" customWidth="1"/>
    <col min="14855" max="14855" width="17.140625" style="124" customWidth="1"/>
    <col min="14856" max="14856" width="20.140625" style="124" customWidth="1"/>
    <col min="14857" max="14857" width="21.7109375" style="124" customWidth="1"/>
    <col min="14858" max="14858" width="27.85546875" style="124" customWidth="1"/>
    <col min="14859" max="14859" width="28.85546875" style="124" customWidth="1"/>
    <col min="14860" max="14860" width="28.42578125" style="124" customWidth="1"/>
    <col min="14861" max="15104" width="9.140625" style="124"/>
    <col min="15105" max="15105" width="4.7109375" style="124" customWidth="1"/>
    <col min="15106" max="15106" width="39.5703125" style="124" customWidth="1"/>
    <col min="15107" max="15107" width="32.28515625" style="124" customWidth="1"/>
    <col min="15108" max="15108" width="17.5703125" style="124" customWidth="1"/>
    <col min="15109" max="15109" width="18.140625" style="124" customWidth="1"/>
    <col min="15110" max="15110" width="16.85546875" style="124" customWidth="1"/>
    <col min="15111" max="15111" width="17.140625" style="124" customWidth="1"/>
    <col min="15112" max="15112" width="20.140625" style="124" customWidth="1"/>
    <col min="15113" max="15113" width="21.7109375" style="124" customWidth="1"/>
    <col min="15114" max="15114" width="27.85546875" style="124" customWidth="1"/>
    <col min="15115" max="15115" width="28.85546875" style="124" customWidth="1"/>
    <col min="15116" max="15116" width="28.42578125" style="124" customWidth="1"/>
    <col min="15117" max="15360" width="9.140625" style="124"/>
    <col min="15361" max="15361" width="4.7109375" style="124" customWidth="1"/>
    <col min="15362" max="15362" width="39.5703125" style="124" customWidth="1"/>
    <col min="15363" max="15363" width="32.28515625" style="124" customWidth="1"/>
    <col min="15364" max="15364" width="17.5703125" style="124" customWidth="1"/>
    <col min="15365" max="15365" width="18.140625" style="124" customWidth="1"/>
    <col min="15366" max="15366" width="16.85546875" style="124" customWidth="1"/>
    <col min="15367" max="15367" width="17.140625" style="124" customWidth="1"/>
    <col min="15368" max="15368" width="20.140625" style="124" customWidth="1"/>
    <col min="15369" max="15369" width="21.7109375" style="124" customWidth="1"/>
    <col min="15370" max="15370" width="27.85546875" style="124" customWidth="1"/>
    <col min="15371" max="15371" width="28.85546875" style="124" customWidth="1"/>
    <col min="15372" max="15372" width="28.42578125" style="124" customWidth="1"/>
    <col min="15373" max="15616" width="9.140625" style="124"/>
    <col min="15617" max="15617" width="4.7109375" style="124" customWidth="1"/>
    <col min="15618" max="15618" width="39.5703125" style="124" customWidth="1"/>
    <col min="15619" max="15619" width="32.28515625" style="124" customWidth="1"/>
    <col min="15620" max="15620" width="17.5703125" style="124" customWidth="1"/>
    <col min="15621" max="15621" width="18.140625" style="124" customWidth="1"/>
    <col min="15622" max="15622" width="16.85546875" style="124" customWidth="1"/>
    <col min="15623" max="15623" width="17.140625" style="124" customWidth="1"/>
    <col min="15624" max="15624" width="20.140625" style="124" customWidth="1"/>
    <col min="15625" max="15625" width="21.7109375" style="124" customWidth="1"/>
    <col min="15626" max="15626" width="27.85546875" style="124" customWidth="1"/>
    <col min="15627" max="15627" width="28.85546875" style="124" customWidth="1"/>
    <col min="15628" max="15628" width="28.42578125" style="124" customWidth="1"/>
    <col min="15629" max="15872" width="9.140625" style="124"/>
    <col min="15873" max="15873" width="4.7109375" style="124" customWidth="1"/>
    <col min="15874" max="15874" width="39.5703125" style="124" customWidth="1"/>
    <col min="15875" max="15875" width="32.28515625" style="124" customWidth="1"/>
    <col min="15876" max="15876" width="17.5703125" style="124" customWidth="1"/>
    <col min="15877" max="15877" width="18.140625" style="124" customWidth="1"/>
    <col min="15878" max="15878" width="16.85546875" style="124" customWidth="1"/>
    <col min="15879" max="15879" width="17.140625" style="124" customWidth="1"/>
    <col min="15880" max="15880" width="20.140625" style="124" customWidth="1"/>
    <col min="15881" max="15881" width="21.7109375" style="124" customWidth="1"/>
    <col min="15882" max="15882" width="27.85546875" style="124" customWidth="1"/>
    <col min="15883" max="15883" width="28.85546875" style="124" customWidth="1"/>
    <col min="15884" max="15884" width="28.42578125" style="124" customWidth="1"/>
    <col min="15885" max="16128" width="9.140625" style="124"/>
    <col min="16129" max="16129" width="4.7109375" style="124" customWidth="1"/>
    <col min="16130" max="16130" width="39.5703125" style="124" customWidth="1"/>
    <col min="16131" max="16131" width="32.28515625" style="124" customWidth="1"/>
    <col min="16132" max="16132" width="17.5703125" style="124" customWidth="1"/>
    <col min="16133" max="16133" width="18.140625" style="124" customWidth="1"/>
    <col min="16134" max="16134" width="16.85546875" style="124" customWidth="1"/>
    <col min="16135" max="16135" width="17.140625" style="124" customWidth="1"/>
    <col min="16136" max="16136" width="20.140625" style="124" customWidth="1"/>
    <col min="16137" max="16137" width="21.7109375" style="124" customWidth="1"/>
    <col min="16138" max="16138" width="27.85546875" style="124" customWidth="1"/>
    <col min="16139" max="16139" width="28.85546875" style="124" customWidth="1"/>
    <col min="16140" max="16140" width="28.42578125" style="124" customWidth="1"/>
    <col min="16141" max="16384" width="9.140625" style="124"/>
  </cols>
  <sheetData>
    <row r="1" spans="1:17" ht="20.25">
      <c r="A1" s="110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7" ht="25.5">
      <c r="A2" s="107" t="s">
        <v>115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7" ht="20.25">
      <c r="A3" s="105" t="s">
        <v>193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7" ht="20.25">
      <c r="A4" s="105" t="s">
        <v>417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7">
      <c r="A5" s="398" t="s">
        <v>549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7">
      <c r="A6" s="122"/>
      <c r="B6" s="122"/>
      <c r="C6" s="122"/>
      <c r="D6" s="123"/>
      <c r="E6" s="123"/>
      <c r="F6" s="123"/>
      <c r="G6" s="122"/>
      <c r="H6" s="122"/>
      <c r="I6" s="122"/>
      <c r="J6" s="122"/>
      <c r="K6" s="122"/>
      <c r="L6" s="122"/>
    </row>
    <row r="7" spans="1:17" ht="37.5" customHeight="1">
      <c r="A7" s="680" t="s">
        <v>150</v>
      </c>
      <c r="B7" s="680"/>
      <c r="C7" s="680" t="s">
        <v>151</v>
      </c>
      <c r="D7" s="681" t="s">
        <v>152</v>
      </c>
      <c r="E7" s="681"/>
      <c r="F7" s="681"/>
      <c r="G7" s="680" t="s">
        <v>198</v>
      </c>
      <c r="H7" s="680"/>
      <c r="I7" s="680"/>
      <c r="J7" s="680"/>
      <c r="K7" s="680"/>
      <c r="L7" s="680"/>
      <c r="M7" s="682" t="s">
        <v>111</v>
      </c>
    </row>
    <row r="8" spans="1:17" ht="31.5" customHeight="1">
      <c r="A8" s="680"/>
      <c r="B8" s="680"/>
      <c r="C8" s="680"/>
      <c r="D8" s="681" t="s">
        <v>187</v>
      </c>
      <c r="E8" s="681" t="s">
        <v>186</v>
      </c>
      <c r="F8" s="681"/>
      <c r="G8" s="679" t="s">
        <v>195</v>
      </c>
      <c r="H8" s="680" t="s">
        <v>108</v>
      </c>
      <c r="I8" s="680"/>
      <c r="J8" s="491"/>
      <c r="K8" s="680" t="s">
        <v>3</v>
      </c>
      <c r="L8" s="680"/>
      <c r="M8" s="682"/>
    </row>
    <row r="9" spans="1:17" ht="36">
      <c r="A9" s="680"/>
      <c r="B9" s="680"/>
      <c r="C9" s="680"/>
      <c r="D9" s="681"/>
      <c r="E9" s="492" t="s">
        <v>8</v>
      </c>
      <c r="F9" s="492" t="s">
        <v>6</v>
      </c>
      <c r="G9" s="679"/>
      <c r="H9" s="493" t="s">
        <v>196</v>
      </c>
      <c r="I9" s="493" t="s">
        <v>197</v>
      </c>
      <c r="J9" s="492" t="s">
        <v>6</v>
      </c>
      <c r="K9" s="491" t="s">
        <v>104</v>
      </c>
      <c r="L9" s="493" t="s">
        <v>6</v>
      </c>
      <c r="M9" s="682"/>
    </row>
    <row r="10" spans="1:17" s="125" customFormat="1" ht="24.75" customHeight="1">
      <c r="A10" s="494" t="s">
        <v>153</v>
      </c>
      <c r="B10" s="494"/>
      <c r="C10" s="494"/>
      <c r="D10" s="495"/>
      <c r="E10" s="495"/>
      <c r="F10" s="495"/>
      <c r="G10" s="218">
        <f>G11+G12+G20</f>
        <v>32148</v>
      </c>
      <c r="H10" s="218">
        <f>H11+H12+H20</f>
        <v>31761.353999999999</v>
      </c>
      <c r="I10" s="218">
        <f>I11+I12+I20</f>
        <v>386.64600000000064</v>
      </c>
      <c r="J10" s="218">
        <f>H10/G10*100</f>
        <v>98.797293766330725</v>
      </c>
      <c r="K10" s="218">
        <f>K11+K12+K20</f>
        <v>26910.059000000001</v>
      </c>
      <c r="L10" s="218">
        <f>K10/H10*100</f>
        <v>84.725792861349674</v>
      </c>
      <c r="M10" s="496"/>
    </row>
    <row r="11" spans="1:17" s="172" customFormat="1" ht="136.5" customHeight="1">
      <c r="A11" s="497" t="s">
        <v>154</v>
      </c>
      <c r="B11" s="498"/>
      <c r="C11" s="499" t="s">
        <v>422</v>
      </c>
      <c r="D11" s="500">
        <v>4060</v>
      </c>
      <c r="E11" s="500">
        <v>4575</v>
      </c>
      <c r="F11" s="500">
        <f>E11/D11*100</f>
        <v>112.68472906403942</v>
      </c>
      <c r="G11" s="229">
        <v>20300</v>
      </c>
      <c r="H11" s="229">
        <v>20286</v>
      </c>
      <c r="I11" s="501">
        <f>SUM(G11-H11)</f>
        <v>14</v>
      </c>
      <c r="J11" s="229">
        <f>H11/G11*100</f>
        <v>99.931034482758619</v>
      </c>
      <c r="K11" s="229">
        <v>20286</v>
      </c>
      <c r="L11" s="229">
        <f>K11/H11*100</f>
        <v>100</v>
      </c>
      <c r="M11" s="499" t="s">
        <v>421</v>
      </c>
      <c r="N11" s="678"/>
      <c r="O11" s="678"/>
      <c r="P11" s="678"/>
      <c r="Q11" s="678"/>
    </row>
    <row r="12" spans="1:17" s="172" customFormat="1" ht="36" customHeight="1">
      <c r="A12" s="656" t="s">
        <v>155</v>
      </c>
      <c r="B12" s="502"/>
      <c r="C12" s="528" t="s">
        <v>156</v>
      </c>
      <c r="D12" s="227">
        <v>4060</v>
      </c>
      <c r="E12" s="227">
        <v>4060</v>
      </c>
      <c r="F12" s="227">
        <f>E12/D12*100</f>
        <v>100</v>
      </c>
      <c r="G12" s="229">
        <v>3248</v>
      </c>
      <c r="H12" s="229">
        <v>3248</v>
      </c>
      <c r="I12" s="501">
        <f>SUM(G12-H12)</f>
        <v>0</v>
      </c>
      <c r="J12" s="501">
        <f>H12/G12*100</f>
        <v>100</v>
      </c>
      <c r="K12" s="229">
        <v>3248</v>
      </c>
      <c r="L12" s="501">
        <f>K12/H12*100</f>
        <v>100</v>
      </c>
      <c r="M12" s="502" t="s">
        <v>78</v>
      </c>
      <c r="N12" s="657"/>
    </row>
    <row r="13" spans="1:17" ht="6" hidden="1" customHeight="1">
      <c r="A13" s="503"/>
      <c r="B13" s="210"/>
      <c r="C13" s="210"/>
      <c r="D13" s="227"/>
      <c r="E13" s="227"/>
      <c r="F13" s="227"/>
      <c r="G13" s="229"/>
      <c r="H13" s="229"/>
      <c r="I13" s="229"/>
      <c r="J13" s="229"/>
      <c r="K13" s="229"/>
      <c r="L13" s="229"/>
      <c r="M13" s="210"/>
    </row>
    <row r="14" spans="1:17" ht="30.75" hidden="1" customHeight="1">
      <c r="A14" s="685" t="s">
        <v>157</v>
      </c>
      <c r="B14" s="685"/>
      <c r="C14" s="210"/>
      <c r="D14" s="227"/>
      <c r="E14" s="227"/>
      <c r="F14" s="227"/>
      <c r="G14" s="229"/>
      <c r="H14" s="229"/>
      <c r="I14" s="229"/>
      <c r="J14" s="229"/>
      <c r="K14" s="229"/>
      <c r="L14" s="229"/>
      <c r="M14" s="210"/>
    </row>
    <row r="15" spans="1:17" ht="18" hidden="1">
      <c r="A15" s="504"/>
      <c r="B15" s="210" t="s">
        <v>158</v>
      </c>
      <c r="C15" s="210" t="s">
        <v>159</v>
      </c>
      <c r="D15" s="227"/>
      <c r="E15" s="227"/>
      <c r="F15" s="227"/>
      <c r="G15" s="229"/>
      <c r="H15" s="229"/>
      <c r="I15" s="229"/>
      <c r="J15" s="229"/>
      <c r="K15" s="229"/>
      <c r="L15" s="229"/>
      <c r="M15" s="210"/>
    </row>
    <row r="16" spans="1:17" ht="18" hidden="1">
      <c r="A16" s="504"/>
      <c r="B16" s="210" t="s">
        <v>160</v>
      </c>
      <c r="C16" s="210" t="s">
        <v>159</v>
      </c>
      <c r="D16" s="227"/>
      <c r="E16" s="227"/>
      <c r="F16" s="227"/>
      <c r="G16" s="229"/>
      <c r="H16" s="229"/>
      <c r="I16" s="229"/>
      <c r="J16" s="229"/>
      <c r="K16" s="229"/>
      <c r="L16" s="229"/>
      <c r="M16" s="210"/>
    </row>
    <row r="17" spans="1:13" ht="18" hidden="1">
      <c r="A17" s="504"/>
      <c r="B17" s="210" t="s">
        <v>161</v>
      </c>
      <c r="C17" s="210" t="s">
        <v>159</v>
      </c>
      <c r="D17" s="227"/>
      <c r="E17" s="227"/>
      <c r="F17" s="227"/>
      <c r="G17" s="230"/>
      <c r="H17" s="230"/>
      <c r="I17" s="230"/>
      <c r="J17" s="230"/>
      <c r="K17" s="230"/>
      <c r="L17" s="230"/>
      <c r="M17" s="210"/>
    </row>
    <row r="18" spans="1:13" ht="9.75" hidden="1" customHeight="1">
      <c r="A18" s="504"/>
      <c r="B18" s="210"/>
      <c r="C18" s="210"/>
      <c r="D18" s="227"/>
      <c r="E18" s="227"/>
      <c r="F18" s="227"/>
      <c r="G18" s="230"/>
      <c r="H18" s="230"/>
      <c r="I18" s="230"/>
      <c r="J18" s="230"/>
      <c r="K18" s="230"/>
      <c r="L18" s="230"/>
      <c r="M18" s="210"/>
    </row>
    <row r="19" spans="1:13" ht="69.75" customHeight="1">
      <c r="A19" s="686" t="s">
        <v>162</v>
      </c>
      <c r="B19" s="686"/>
      <c r="C19" s="210"/>
      <c r="D19" s="227"/>
      <c r="E19" s="227"/>
      <c r="F19" s="227"/>
      <c r="G19" s="229"/>
      <c r="H19" s="229"/>
      <c r="I19" s="229"/>
      <c r="J19" s="229"/>
      <c r="K19" s="229"/>
      <c r="L19" s="229"/>
      <c r="M19" s="505"/>
    </row>
    <row r="20" spans="1:13" s="172" customFormat="1" ht="40.5" customHeight="1">
      <c r="A20" s="654"/>
      <c r="B20" s="528" t="s">
        <v>163</v>
      </c>
      <c r="C20" s="528" t="s">
        <v>164</v>
      </c>
      <c r="D20" s="227"/>
      <c r="E20" s="227"/>
      <c r="F20" s="227"/>
      <c r="G20" s="229">
        <f>SUM(G32:G41)</f>
        <v>8600</v>
      </c>
      <c r="H20" s="229">
        <f>SUM(H32:H41)</f>
        <v>8227.3539999999994</v>
      </c>
      <c r="I20" s="501">
        <f>SUM(G20-H20)</f>
        <v>372.64600000000064</v>
      </c>
      <c r="J20" s="501">
        <f>H20/G20*100</f>
        <v>95.666906976744187</v>
      </c>
      <c r="K20" s="229">
        <f>SUM(K32:K41)</f>
        <v>3376.0590000000002</v>
      </c>
      <c r="L20" s="501">
        <f>K20/H20*100</f>
        <v>41.034565912685906</v>
      </c>
      <c r="M20" s="502"/>
    </row>
    <row r="21" spans="1:13" ht="6.75" hidden="1" customHeight="1">
      <c r="A21" s="504"/>
      <c r="B21" s="210"/>
      <c r="C21" s="210"/>
      <c r="D21" s="227"/>
      <c r="E21" s="227"/>
      <c r="F21" s="227"/>
      <c r="G21" s="229"/>
      <c r="H21" s="229"/>
      <c r="I21" s="501">
        <f t="shared" ref="I21:I41" si="0">SUM(G21-H21)</f>
        <v>0</v>
      </c>
      <c r="J21" s="501" t="e">
        <f t="shared" ref="J21:J41" si="1">H21/G21*100</f>
        <v>#DIV/0!</v>
      </c>
      <c r="K21" s="229"/>
      <c r="L21" s="501"/>
      <c r="M21" s="210" t="s">
        <v>382</v>
      </c>
    </row>
    <row r="22" spans="1:13" ht="33" hidden="1" customHeight="1">
      <c r="A22" s="504"/>
      <c r="B22" s="505" t="s">
        <v>165</v>
      </c>
      <c r="C22" s="505" t="s">
        <v>164</v>
      </c>
      <c r="D22" s="227"/>
      <c r="E22" s="227"/>
      <c r="F22" s="227"/>
      <c r="G22" s="229"/>
      <c r="H22" s="229"/>
      <c r="I22" s="501">
        <f t="shared" si="0"/>
        <v>0</v>
      </c>
      <c r="J22" s="501" t="e">
        <f t="shared" si="1"/>
        <v>#DIV/0!</v>
      </c>
      <c r="K22" s="229"/>
      <c r="L22" s="501"/>
      <c r="M22" s="210" t="s">
        <v>382</v>
      </c>
    </row>
    <row r="23" spans="1:13" s="126" customFormat="1" ht="3" hidden="1" customHeight="1">
      <c r="A23" s="504"/>
      <c r="B23" s="210"/>
      <c r="C23" s="210"/>
      <c r="D23" s="227"/>
      <c r="E23" s="227"/>
      <c r="F23" s="227"/>
      <c r="G23" s="229"/>
      <c r="H23" s="229"/>
      <c r="I23" s="501">
        <f t="shared" si="0"/>
        <v>0</v>
      </c>
      <c r="J23" s="501" t="e">
        <f t="shared" si="1"/>
        <v>#DIV/0!</v>
      </c>
      <c r="K23" s="229"/>
      <c r="L23" s="501"/>
      <c r="M23" s="210" t="s">
        <v>382</v>
      </c>
    </row>
    <row r="24" spans="1:13" ht="27" hidden="1" customHeight="1">
      <c r="A24" s="494" t="s">
        <v>166</v>
      </c>
      <c r="B24" s="506"/>
      <c r="C24" s="506"/>
      <c r="D24" s="495"/>
      <c r="E24" s="495"/>
      <c r="F24" s="495"/>
      <c r="G24" s="218">
        <v>0</v>
      </c>
      <c r="H24" s="218"/>
      <c r="I24" s="501">
        <f t="shared" si="0"/>
        <v>0</v>
      </c>
      <c r="J24" s="501" t="e">
        <f t="shared" si="1"/>
        <v>#DIV/0!</v>
      </c>
      <c r="K24" s="218"/>
      <c r="L24" s="501"/>
      <c r="M24" s="210" t="s">
        <v>382</v>
      </c>
    </row>
    <row r="25" spans="1:13" ht="18" hidden="1">
      <c r="A25" s="210" t="s">
        <v>167</v>
      </c>
      <c r="B25" s="210"/>
      <c r="C25" s="210" t="s">
        <v>168</v>
      </c>
      <c r="D25" s="507">
        <f>SUM(D26)</f>
        <v>0</v>
      </c>
      <c r="E25" s="507"/>
      <c r="F25" s="507"/>
      <c r="G25" s="501">
        <v>0</v>
      </c>
      <c r="H25" s="501"/>
      <c r="I25" s="501">
        <f t="shared" si="0"/>
        <v>0</v>
      </c>
      <c r="J25" s="501" t="e">
        <f t="shared" si="1"/>
        <v>#DIV/0!</v>
      </c>
      <c r="K25" s="501"/>
      <c r="L25" s="501"/>
      <c r="M25" s="210" t="s">
        <v>382</v>
      </c>
    </row>
    <row r="26" spans="1:13" ht="6.75" hidden="1" customHeight="1">
      <c r="A26" s="504"/>
      <c r="B26" s="210"/>
      <c r="C26" s="210"/>
      <c r="D26" s="227"/>
      <c r="E26" s="227"/>
      <c r="F26" s="227"/>
      <c r="G26" s="230"/>
      <c r="H26" s="230"/>
      <c r="I26" s="501">
        <f t="shared" si="0"/>
        <v>0</v>
      </c>
      <c r="J26" s="501" t="e">
        <f t="shared" si="1"/>
        <v>#DIV/0!</v>
      </c>
      <c r="K26" s="230"/>
      <c r="L26" s="501"/>
      <c r="M26" s="210" t="s">
        <v>382</v>
      </c>
    </row>
    <row r="27" spans="1:13" ht="18" hidden="1">
      <c r="A27" s="687" t="s">
        <v>169</v>
      </c>
      <c r="B27" s="687"/>
      <c r="C27" s="210"/>
      <c r="D27" s="227"/>
      <c r="E27" s="227"/>
      <c r="F27" s="227"/>
      <c r="G27" s="229"/>
      <c r="H27" s="229"/>
      <c r="I27" s="501">
        <f t="shared" si="0"/>
        <v>0</v>
      </c>
      <c r="J27" s="501" t="e">
        <f t="shared" si="1"/>
        <v>#DIV/0!</v>
      </c>
      <c r="K27" s="229"/>
      <c r="L27" s="501"/>
      <c r="M27" s="210" t="s">
        <v>382</v>
      </c>
    </row>
    <row r="28" spans="1:13" ht="18" hidden="1">
      <c r="A28" s="504"/>
      <c r="B28" s="210" t="s">
        <v>170</v>
      </c>
      <c r="C28" s="210" t="s">
        <v>159</v>
      </c>
      <c r="D28" s="227"/>
      <c r="E28" s="227"/>
      <c r="F28" s="227"/>
      <c r="G28" s="229"/>
      <c r="H28" s="229"/>
      <c r="I28" s="501">
        <f t="shared" si="0"/>
        <v>0</v>
      </c>
      <c r="J28" s="501" t="e">
        <f t="shared" si="1"/>
        <v>#DIV/0!</v>
      </c>
      <c r="K28" s="229"/>
      <c r="L28" s="501"/>
      <c r="M28" s="210" t="s">
        <v>382</v>
      </c>
    </row>
    <row r="29" spans="1:13" ht="18" hidden="1">
      <c r="A29" s="504"/>
      <c r="B29" s="210" t="s">
        <v>171</v>
      </c>
      <c r="C29" s="210" t="s">
        <v>159</v>
      </c>
      <c r="D29" s="227"/>
      <c r="E29" s="227"/>
      <c r="F29" s="227"/>
      <c r="G29" s="229"/>
      <c r="H29" s="229"/>
      <c r="I29" s="501">
        <f t="shared" si="0"/>
        <v>0</v>
      </c>
      <c r="J29" s="501" t="e">
        <f t="shared" si="1"/>
        <v>#DIV/0!</v>
      </c>
      <c r="K29" s="229"/>
      <c r="L29" s="501"/>
      <c r="M29" s="210" t="s">
        <v>382</v>
      </c>
    </row>
    <row r="30" spans="1:13" ht="18" hidden="1">
      <c r="A30" s="504"/>
      <c r="B30" s="210" t="s">
        <v>172</v>
      </c>
      <c r="C30" s="210" t="s">
        <v>159</v>
      </c>
      <c r="D30" s="227"/>
      <c r="E30" s="227"/>
      <c r="F30" s="227"/>
      <c r="G30" s="229"/>
      <c r="H30" s="229"/>
      <c r="I30" s="501">
        <f t="shared" si="0"/>
        <v>0</v>
      </c>
      <c r="J30" s="501" t="e">
        <f t="shared" si="1"/>
        <v>#DIV/0!</v>
      </c>
      <c r="K30" s="229"/>
      <c r="L30" s="501"/>
      <c r="M30" s="210" t="s">
        <v>382</v>
      </c>
    </row>
    <row r="31" spans="1:13" ht="15.75" hidden="1" customHeight="1">
      <c r="A31" s="504"/>
      <c r="B31" s="210"/>
      <c r="C31" s="210"/>
      <c r="D31" s="227"/>
      <c r="E31" s="227"/>
      <c r="F31" s="227"/>
      <c r="G31" s="229"/>
      <c r="H31" s="229"/>
      <c r="I31" s="501">
        <f t="shared" si="0"/>
        <v>0</v>
      </c>
      <c r="J31" s="501" t="e">
        <f t="shared" si="1"/>
        <v>#DIV/0!</v>
      </c>
      <c r="K31" s="229"/>
      <c r="L31" s="501"/>
      <c r="M31" s="210" t="s">
        <v>382</v>
      </c>
    </row>
    <row r="32" spans="1:13" s="172" customFormat="1" ht="58.5" customHeight="1">
      <c r="A32" s="652"/>
      <c r="B32" s="508" t="s">
        <v>373</v>
      </c>
      <c r="C32" s="502" t="s">
        <v>164</v>
      </c>
      <c r="D32" s="227">
        <v>1</v>
      </c>
      <c r="E32" s="227">
        <v>1</v>
      </c>
      <c r="F32" s="227">
        <v>100</v>
      </c>
      <c r="G32" s="509">
        <v>1000</v>
      </c>
      <c r="H32" s="229">
        <v>908.697</v>
      </c>
      <c r="I32" s="501">
        <f t="shared" si="0"/>
        <v>91.302999999999997</v>
      </c>
      <c r="J32" s="501">
        <f t="shared" si="1"/>
        <v>90.869699999999995</v>
      </c>
      <c r="K32" s="229"/>
      <c r="L32" s="501"/>
      <c r="M32" s="653" t="s">
        <v>550</v>
      </c>
    </row>
    <row r="33" spans="1:13" s="172" customFormat="1" ht="45.6" customHeight="1">
      <c r="A33" s="652"/>
      <c r="B33" s="508" t="s">
        <v>374</v>
      </c>
      <c r="C33" s="502" t="s">
        <v>164</v>
      </c>
      <c r="D33" s="227">
        <v>1</v>
      </c>
      <c r="E33" s="227">
        <v>1</v>
      </c>
      <c r="F33" s="227">
        <f>D33/E33*100</f>
        <v>100</v>
      </c>
      <c r="G33" s="509">
        <v>1000</v>
      </c>
      <c r="H33" s="229">
        <v>882.05</v>
      </c>
      <c r="I33" s="501">
        <f t="shared" si="0"/>
        <v>117.95000000000005</v>
      </c>
      <c r="J33" s="501">
        <f t="shared" si="1"/>
        <v>88.204999999999998</v>
      </c>
      <c r="K33" s="229"/>
      <c r="L33" s="501"/>
      <c r="M33" s="653" t="s">
        <v>550</v>
      </c>
    </row>
    <row r="34" spans="1:13" s="172" customFormat="1" ht="44.25" customHeight="1">
      <c r="A34" s="652"/>
      <c r="B34" s="510" t="s">
        <v>375</v>
      </c>
      <c r="C34" s="502" t="s">
        <v>164</v>
      </c>
      <c r="D34" s="227">
        <v>1</v>
      </c>
      <c r="E34" s="227">
        <v>1</v>
      </c>
      <c r="F34" s="227">
        <f>D34/E34*100</f>
        <v>100</v>
      </c>
      <c r="G34" s="511">
        <v>1200</v>
      </c>
      <c r="H34" s="229">
        <v>1186.617</v>
      </c>
      <c r="I34" s="501">
        <f t="shared" si="0"/>
        <v>13.383000000000038</v>
      </c>
      <c r="J34" s="501">
        <f t="shared" si="1"/>
        <v>98.884749999999997</v>
      </c>
      <c r="K34" s="229">
        <v>1067.95</v>
      </c>
      <c r="L34" s="501">
        <f>K34/H34*100</f>
        <v>89.999553352092548</v>
      </c>
      <c r="M34" s="571" t="s">
        <v>78</v>
      </c>
    </row>
    <row r="35" spans="1:13" s="172" customFormat="1" ht="43.15" customHeight="1">
      <c r="A35" s="652"/>
      <c r="B35" s="510" t="s">
        <v>376</v>
      </c>
      <c r="C35" s="502" t="s">
        <v>164</v>
      </c>
      <c r="D35" s="227">
        <v>1</v>
      </c>
      <c r="E35" s="227">
        <v>1</v>
      </c>
      <c r="F35" s="227">
        <v>100</v>
      </c>
      <c r="G35" s="511">
        <v>1000</v>
      </c>
      <c r="H35" s="229">
        <v>991.82600000000002</v>
      </c>
      <c r="I35" s="501">
        <f t="shared" si="0"/>
        <v>8.1739999999999782</v>
      </c>
      <c r="J35" s="501">
        <f t="shared" si="1"/>
        <v>99.182599999999994</v>
      </c>
      <c r="K35" s="229"/>
      <c r="L35" s="501"/>
      <c r="M35" s="528" t="s">
        <v>78</v>
      </c>
    </row>
    <row r="36" spans="1:13" s="172" customFormat="1" ht="33" customHeight="1">
      <c r="A36" s="652"/>
      <c r="B36" s="510" t="s">
        <v>377</v>
      </c>
      <c r="C36" s="502" t="s">
        <v>164</v>
      </c>
      <c r="D36" s="227">
        <v>1</v>
      </c>
      <c r="E36" s="227">
        <v>1</v>
      </c>
      <c r="F36" s="227">
        <v>100</v>
      </c>
      <c r="G36" s="511">
        <v>500</v>
      </c>
      <c r="H36" s="229">
        <v>492.94900000000001</v>
      </c>
      <c r="I36" s="501">
        <f t="shared" si="0"/>
        <v>7.0509999999999877</v>
      </c>
      <c r="J36" s="501">
        <f t="shared" si="1"/>
        <v>98.589800000000011</v>
      </c>
      <c r="K36" s="229">
        <v>289.75</v>
      </c>
      <c r="L36" s="501">
        <f>K36/H36*100</f>
        <v>58.77890004848372</v>
      </c>
      <c r="M36" s="528" t="s">
        <v>78</v>
      </c>
    </row>
    <row r="37" spans="1:13" s="172" customFormat="1" ht="48.75" customHeight="1">
      <c r="A37" s="652"/>
      <c r="B37" s="510" t="s">
        <v>378</v>
      </c>
      <c r="C37" s="502" t="s">
        <v>164</v>
      </c>
      <c r="D37" s="227">
        <v>1</v>
      </c>
      <c r="E37" s="227">
        <v>1</v>
      </c>
      <c r="F37" s="227">
        <f>D34/E34*100</f>
        <v>100</v>
      </c>
      <c r="G37" s="511">
        <v>500</v>
      </c>
      <c r="H37" s="229">
        <v>492.94900000000001</v>
      </c>
      <c r="I37" s="501">
        <f t="shared" si="0"/>
        <v>7.0509999999999877</v>
      </c>
      <c r="J37" s="501">
        <f t="shared" si="1"/>
        <v>98.589800000000011</v>
      </c>
      <c r="K37" s="229">
        <v>492.94900000000001</v>
      </c>
      <c r="L37" s="501">
        <f>K37/H37*100</f>
        <v>100</v>
      </c>
      <c r="M37" s="571" t="s">
        <v>78</v>
      </c>
    </row>
    <row r="38" spans="1:13" s="172" customFormat="1" ht="44.25" customHeight="1">
      <c r="A38" s="652"/>
      <c r="B38" s="510" t="s">
        <v>379</v>
      </c>
      <c r="C38" s="502" t="s">
        <v>164</v>
      </c>
      <c r="D38" s="227">
        <v>1</v>
      </c>
      <c r="E38" s="227">
        <v>1</v>
      </c>
      <c r="F38" s="227">
        <v>100</v>
      </c>
      <c r="G38" s="511">
        <v>450</v>
      </c>
      <c r="H38" s="229">
        <v>445.40600000000001</v>
      </c>
      <c r="I38" s="501">
        <f t="shared" si="0"/>
        <v>4.5939999999999941</v>
      </c>
      <c r="J38" s="501">
        <f t="shared" si="1"/>
        <v>98.979111111111123</v>
      </c>
      <c r="K38" s="229">
        <v>445.41</v>
      </c>
      <c r="L38" s="501">
        <f>K38/H38*100</f>
        <v>100.00089805705356</v>
      </c>
      <c r="M38" s="512" t="s">
        <v>78</v>
      </c>
    </row>
    <row r="39" spans="1:13" s="172" customFormat="1" ht="45.75" customHeight="1">
      <c r="A39" s="652"/>
      <c r="B39" s="510" t="s">
        <v>380</v>
      </c>
      <c r="C39" s="502" t="s">
        <v>164</v>
      </c>
      <c r="D39" s="227">
        <v>1</v>
      </c>
      <c r="E39" s="227">
        <v>1</v>
      </c>
      <c r="F39" s="227">
        <v>100</v>
      </c>
      <c r="G39" s="511">
        <v>1200</v>
      </c>
      <c r="H39" s="229">
        <v>1200</v>
      </c>
      <c r="I39" s="501">
        <f t="shared" si="0"/>
        <v>0</v>
      </c>
      <c r="J39" s="501">
        <f t="shared" si="1"/>
        <v>100</v>
      </c>
      <c r="K39" s="229">
        <v>1080</v>
      </c>
      <c r="L39" s="501">
        <f>K39/H39*100</f>
        <v>90</v>
      </c>
      <c r="M39" s="571" t="s">
        <v>483</v>
      </c>
    </row>
    <row r="40" spans="1:13" s="172" customFormat="1" ht="42" customHeight="1">
      <c r="A40" s="652"/>
      <c r="B40" s="510" t="s">
        <v>381</v>
      </c>
      <c r="C40" s="502" t="s">
        <v>164</v>
      </c>
      <c r="D40" s="227">
        <v>1</v>
      </c>
      <c r="E40" s="227">
        <v>1</v>
      </c>
      <c r="F40" s="227">
        <v>100</v>
      </c>
      <c r="G40" s="511">
        <v>1500</v>
      </c>
      <c r="H40" s="229">
        <v>1376.86</v>
      </c>
      <c r="I40" s="501">
        <f t="shared" si="0"/>
        <v>123.1400000000001</v>
      </c>
      <c r="J40" s="501">
        <f t="shared" si="1"/>
        <v>91.790666666666667</v>
      </c>
      <c r="K40" s="229"/>
      <c r="L40" s="501"/>
      <c r="M40" s="528" t="s">
        <v>78</v>
      </c>
    </row>
    <row r="41" spans="1:13" s="172" customFormat="1" ht="54" customHeight="1">
      <c r="A41" s="652"/>
      <c r="B41" s="510" t="s">
        <v>426</v>
      </c>
      <c r="C41" s="502" t="s">
        <v>164</v>
      </c>
      <c r="D41" s="227">
        <v>1</v>
      </c>
      <c r="E41" s="227"/>
      <c r="F41" s="227"/>
      <c r="G41" s="511">
        <v>250</v>
      </c>
      <c r="H41" s="229">
        <v>250</v>
      </c>
      <c r="I41" s="501">
        <f t="shared" si="0"/>
        <v>0</v>
      </c>
      <c r="J41" s="501">
        <f t="shared" si="1"/>
        <v>100</v>
      </c>
      <c r="K41" s="229"/>
      <c r="L41" s="501"/>
      <c r="M41" s="528" t="s">
        <v>468</v>
      </c>
    </row>
    <row r="42" spans="1:13" ht="11.25" customHeight="1">
      <c r="A42" s="504"/>
      <c r="B42" s="210"/>
      <c r="C42" s="210"/>
      <c r="D42" s="227"/>
      <c r="E42" s="227"/>
      <c r="F42" s="227"/>
      <c r="G42" s="229"/>
      <c r="H42" s="229"/>
      <c r="I42" s="229"/>
      <c r="J42" s="229"/>
      <c r="K42" s="229"/>
      <c r="L42" s="229"/>
      <c r="M42" s="505"/>
    </row>
    <row r="43" spans="1:13" s="176" customFormat="1" ht="30.75" customHeight="1">
      <c r="A43" s="513" t="s">
        <v>173</v>
      </c>
      <c r="B43" s="514"/>
      <c r="C43" s="514"/>
      <c r="D43" s="515"/>
      <c r="E43" s="515"/>
      <c r="F43" s="515"/>
      <c r="G43" s="516">
        <f>G44</f>
        <v>10300</v>
      </c>
      <c r="H43" s="516">
        <f>H44</f>
        <v>10300</v>
      </c>
      <c r="I43" s="516">
        <f>I44</f>
        <v>0</v>
      </c>
      <c r="J43" s="516">
        <f>J44</f>
        <v>100</v>
      </c>
      <c r="K43" s="516">
        <f>K44</f>
        <v>10300</v>
      </c>
      <c r="L43" s="218">
        <f>K43/H43*100</f>
        <v>100</v>
      </c>
      <c r="M43" s="517"/>
    </row>
    <row r="44" spans="1:13" s="659" customFormat="1" ht="40.15" customHeight="1">
      <c r="A44" s="658" t="s">
        <v>174</v>
      </c>
      <c r="B44" s="658"/>
      <c r="C44" s="658" t="s">
        <v>175</v>
      </c>
      <c r="D44" s="519">
        <f>SUM(D45:D47)</f>
        <v>1030</v>
      </c>
      <c r="E44" s="519">
        <v>1274</v>
      </c>
      <c r="F44" s="500">
        <f>E44/D44*100</f>
        <v>123.68932038834953</v>
      </c>
      <c r="G44" s="520">
        <v>10300</v>
      </c>
      <c r="H44" s="520">
        <v>10300</v>
      </c>
      <c r="I44" s="520">
        <f>G44-H44</f>
        <v>0</v>
      </c>
      <c r="J44" s="520">
        <f>H44/G44*100</f>
        <v>100</v>
      </c>
      <c r="K44" s="520">
        <v>10300</v>
      </c>
      <c r="L44" s="520">
        <f>SUM(K44/H44)*100</f>
        <v>100</v>
      </c>
      <c r="M44" s="634" t="s">
        <v>78</v>
      </c>
    </row>
    <row r="45" spans="1:13" ht="15.75" hidden="1" customHeight="1">
      <c r="A45" s="504"/>
      <c r="B45" s="210"/>
      <c r="C45" s="210" t="s">
        <v>96</v>
      </c>
      <c r="D45" s="500">
        <v>900</v>
      </c>
      <c r="E45" s="500"/>
      <c r="F45" s="500"/>
      <c r="G45" s="229">
        <v>9000</v>
      </c>
      <c r="H45" s="229"/>
      <c r="I45" s="229"/>
      <c r="J45" s="229"/>
      <c r="K45" s="229"/>
      <c r="L45" s="229"/>
      <c r="M45" s="210"/>
    </row>
    <row r="46" spans="1:13" ht="15.75" hidden="1" customHeight="1">
      <c r="A46" s="210"/>
      <c r="B46" s="210"/>
      <c r="C46" s="210" t="s">
        <v>97</v>
      </c>
      <c r="D46" s="227">
        <v>100</v>
      </c>
      <c r="E46" s="227"/>
      <c r="F46" s="227"/>
      <c r="G46" s="229">
        <v>1000</v>
      </c>
      <c r="H46" s="229"/>
      <c r="I46" s="229"/>
      <c r="J46" s="229"/>
      <c r="K46" s="229"/>
      <c r="L46" s="229"/>
      <c r="M46" s="210"/>
    </row>
    <row r="47" spans="1:13" ht="15.75" hidden="1" customHeight="1">
      <c r="A47" s="210"/>
      <c r="B47" s="210"/>
      <c r="C47" s="210" t="s">
        <v>98</v>
      </c>
      <c r="D47" s="227">
        <v>30</v>
      </c>
      <c r="E47" s="227"/>
      <c r="F47" s="227"/>
      <c r="G47" s="229">
        <v>300</v>
      </c>
      <c r="H47" s="229"/>
      <c r="I47" s="229"/>
      <c r="J47" s="229"/>
      <c r="K47" s="229"/>
      <c r="L47" s="229"/>
      <c r="M47" s="210"/>
    </row>
    <row r="48" spans="1:13" ht="37.5" hidden="1" customHeight="1">
      <c r="A48" s="687" t="s">
        <v>169</v>
      </c>
      <c r="B48" s="687"/>
      <c r="C48" s="210"/>
      <c r="D48" s="227"/>
      <c r="E48" s="227"/>
      <c r="F48" s="227"/>
      <c r="G48" s="229"/>
      <c r="H48" s="229"/>
      <c r="I48" s="229"/>
      <c r="J48" s="229"/>
      <c r="K48" s="229"/>
      <c r="L48" s="229"/>
      <c r="M48" s="210"/>
    </row>
    <row r="49" spans="1:13" ht="17.25" hidden="1" customHeight="1">
      <c r="A49" s="522"/>
      <c r="B49" s="210" t="s">
        <v>176</v>
      </c>
      <c r="C49" s="210" t="s">
        <v>159</v>
      </c>
      <c r="D49" s="227">
        <f>SUM(D50:D52)</f>
        <v>0</v>
      </c>
      <c r="E49" s="227"/>
      <c r="F49" s="227"/>
      <c r="G49" s="230">
        <v>0</v>
      </c>
      <c r="H49" s="230"/>
      <c r="I49" s="230"/>
      <c r="J49" s="230"/>
      <c r="K49" s="230"/>
      <c r="L49" s="230"/>
      <c r="M49" s="210"/>
    </row>
    <row r="50" spans="1:13" ht="18" hidden="1" customHeight="1">
      <c r="A50" s="522"/>
      <c r="B50" s="210"/>
      <c r="C50" s="210"/>
      <c r="D50" s="227"/>
      <c r="E50" s="227"/>
      <c r="F50" s="227"/>
      <c r="G50" s="229"/>
      <c r="H50" s="229"/>
      <c r="I50" s="229"/>
      <c r="J50" s="229"/>
      <c r="K50" s="229"/>
      <c r="L50" s="229"/>
      <c r="M50" s="210"/>
    </row>
    <row r="51" spans="1:13" ht="18" hidden="1" customHeight="1">
      <c r="A51" s="522"/>
      <c r="B51" s="210"/>
      <c r="C51" s="210"/>
      <c r="D51" s="227"/>
      <c r="E51" s="227"/>
      <c r="F51" s="227"/>
      <c r="G51" s="229"/>
      <c r="H51" s="229"/>
      <c r="I51" s="229"/>
      <c r="J51" s="229"/>
      <c r="K51" s="229"/>
      <c r="L51" s="229"/>
      <c r="M51" s="210"/>
    </row>
    <row r="52" spans="1:13" ht="15" hidden="1" customHeight="1">
      <c r="A52" s="522"/>
      <c r="B52" s="210"/>
      <c r="C52" s="210"/>
      <c r="D52" s="227"/>
      <c r="E52" s="227"/>
      <c r="F52" s="227"/>
      <c r="G52" s="229"/>
      <c r="H52" s="229"/>
      <c r="I52" s="229"/>
      <c r="J52" s="229"/>
      <c r="K52" s="229"/>
      <c r="L52" s="229"/>
      <c r="M52" s="210"/>
    </row>
    <row r="53" spans="1:13" ht="17.25" hidden="1" customHeight="1">
      <c r="A53" s="504"/>
      <c r="B53" s="210" t="s">
        <v>177</v>
      </c>
      <c r="C53" s="210" t="s">
        <v>159</v>
      </c>
      <c r="D53" s="227">
        <f>SUM(D54:D56)</f>
        <v>0</v>
      </c>
      <c r="E53" s="227"/>
      <c r="F53" s="227"/>
      <c r="G53" s="229">
        <v>0</v>
      </c>
      <c r="H53" s="229"/>
      <c r="I53" s="229"/>
      <c r="J53" s="229"/>
      <c r="K53" s="229"/>
      <c r="L53" s="229"/>
      <c r="M53" s="210"/>
    </row>
    <row r="54" spans="1:13" ht="15.75" hidden="1" customHeight="1">
      <c r="A54" s="504"/>
      <c r="B54" s="210"/>
      <c r="C54" s="210" t="s">
        <v>96</v>
      </c>
      <c r="D54" s="227">
        <v>0</v>
      </c>
      <c r="E54" s="227"/>
      <c r="F54" s="227"/>
      <c r="G54" s="229"/>
      <c r="H54" s="229"/>
      <c r="I54" s="229"/>
      <c r="J54" s="229"/>
      <c r="K54" s="229"/>
      <c r="L54" s="229"/>
      <c r="M54" s="210"/>
    </row>
    <row r="55" spans="1:13" ht="15.75" hidden="1" customHeight="1">
      <c r="A55" s="504"/>
      <c r="B55" s="210"/>
      <c r="C55" s="210" t="s">
        <v>97</v>
      </c>
      <c r="D55" s="227">
        <v>0</v>
      </c>
      <c r="E55" s="227"/>
      <c r="F55" s="227"/>
      <c r="G55" s="229"/>
      <c r="H55" s="229"/>
      <c r="I55" s="229"/>
      <c r="J55" s="229"/>
      <c r="K55" s="229"/>
      <c r="L55" s="229"/>
      <c r="M55" s="210"/>
    </row>
    <row r="56" spans="1:13" ht="15.75" hidden="1" customHeight="1">
      <c r="A56" s="504"/>
      <c r="B56" s="210"/>
      <c r="C56" s="210" t="s">
        <v>98</v>
      </c>
      <c r="D56" s="227">
        <v>0</v>
      </c>
      <c r="E56" s="227"/>
      <c r="F56" s="227"/>
      <c r="G56" s="229"/>
      <c r="H56" s="229"/>
      <c r="I56" s="229"/>
      <c r="J56" s="229"/>
      <c r="K56" s="229"/>
      <c r="L56" s="229"/>
      <c r="M56" s="210"/>
    </row>
    <row r="57" spans="1:13" ht="3" hidden="1" customHeight="1">
      <c r="A57" s="504"/>
      <c r="B57" s="210"/>
      <c r="C57" s="210"/>
      <c r="D57" s="227"/>
      <c r="E57" s="227"/>
      <c r="F57" s="227"/>
      <c r="G57" s="229"/>
      <c r="H57" s="229"/>
      <c r="I57" s="229"/>
      <c r="J57" s="229"/>
      <c r="K57" s="229"/>
      <c r="L57" s="229"/>
      <c r="M57" s="210"/>
    </row>
    <row r="58" spans="1:13" ht="29.25" customHeight="1">
      <c r="A58" s="494" t="s">
        <v>178</v>
      </c>
      <c r="B58" s="506"/>
      <c r="C58" s="506"/>
      <c r="D58" s="495"/>
      <c r="E58" s="495"/>
      <c r="F58" s="495"/>
      <c r="G58" s="218">
        <f>SUM(G59+G65)</f>
        <v>79000</v>
      </c>
      <c r="H58" s="218">
        <f>SUM(H59+H65)</f>
        <v>79000</v>
      </c>
      <c r="I58" s="218">
        <f>SUM(I59+I65)</f>
        <v>0</v>
      </c>
      <c r="J58" s="516">
        <f>H58/G58*100</f>
        <v>100</v>
      </c>
      <c r="K58" s="218">
        <f>SUM(K61:K65)</f>
        <v>79000</v>
      </c>
      <c r="L58" s="218">
        <v>100</v>
      </c>
      <c r="M58" s="523"/>
    </row>
    <row r="59" spans="1:13" s="183" customFormat="1" ht="39.75" customHeight="1">
      <c r="A59" s="683" t="s">
        <v>179</v>
      </c>
      <c r="B59" s="683"/>
      <c r="C59" s="518" t="s">
        <v>180</v>
      </c>
      <c r="D59" s="524"/>
      <c r="E59" s="524"/>
      <c r="F59" s="524"/>
      <c r="G59" s="520">
        <f>SUM(G61:G64)</f>
        <v>75000</v>
      </c>
      <c r="H59" s="520">
        <f>SUM(H61:H64)</f>
        <v>75000</v>
      </c>
      <c r="I59" s="520">
        <f>SUM(I61:I64)</f>
        <v>0</v>
      </c>
      <c r="J59" s="520">
        <f>H59/G59*100</f>
        <v>100</v>
      </c>
      <c r="K59" s="520">
        <f>SUM(K61:K64)</f>
        <v>75000</v>
      </c>
      <c r="L59" s="520"/>
      <c r="M59" s="525"/>
    </row>
    <row r="60" spans="1:13" s="183" customFormat="1" ht="49.5" customHeight="1">
      <c r="A60" s="526"/>
      <c r="B60" s="521"/>
      <c r="C60" s="518" t="s">
        <v>372</v>
      </c>
      <c r="D60" s="524"/>
      <c r="E60" s="524"/>
      <c r="F60" s="524"/>
      <c r="G60" s="520"/>
      <c r="H60" s="520"/>
      <c r="I60" s="520"/>
      <c r="J60" s="520"/>
      <c r="K60" s="520"/>
      <c r="L60" s="520"/>
      <c r="M60" s="525"/>
    </row>
    <row r="61" spans="1:13" s="655" customFormat="1" ht="51" customHeight="1">
      <c r="A61" s="658"/>
      <c r="B61" s="618"/>
      <c r="C61" s="618" t="s">
        <v>181</v>
      </c>
      <c r="D61" s="524">
        <v>2500</v>
      </c>
      <c r="E61" s="527">
        <v>2500</v>
      </c>
      <c r="F61" s="500">
        <f>E61/D61*100</f>
        <v>100</v>
      </c>
      <c r="G61" s="520">
        <v>37500</v>
      </c>
      <c r="H61" s="520">
        <v>37500</v>
      </c>
      <c r="I61" s="520">
        <f>G61-H61</f>
        <v>0</v>
      </c>
      <c r="J61" s="520">
        <f>H61/G61*100</f>
        <v>100</v>
      </c>
      <c r="K61" s="520">
        <v>37500</v>
      </c>
      <c r="L61" s="501">
        <f>K61/H61*100</f>
        <v>100</v>
      </c>
      <c r="M61" s="528" t="s">
        <v>78</v>
      </c>
    </row>
    <row r="62" spans="1:13" s="655" customFormat="1" ht="45" customHeight="1">
      <c r="A62" s="658"/>
      <c r="B62" s="618"/>
      <c r="C62" s="618" t="s">
        <v>182</v>
      </c>
      <c r="D62" s="524">
        <v>741</v>
      </c>
      <c r="E62" s="527">
        <v>741</v>
      </c>
      <c r="F62" s="500">
        <f>E62/D62*100</f>
        <v>100</v>
      </c>
      <c r="G62" s="520">
        <v>31500</v>
      </c>
      <c r="H62" s="520">
        <v>31500</v>
      </c>
      <c r="I62" s="520">
        <f>G62-H62</f>
        <v>0</v>
      </c>
      <c r="J62" s="520">
        <f>H62/G62*100</f>
        <v>100</v>
      </c>
      <c r="K62" s="520">
        <v>31500</v>
      </c>
      <c r="L62" s="501">
        <f>K62/H62*100</f>
        <v>100</v>
      </c>
      <c r="M62" s="528" t="s">
        <v>78</v>
      </c>
    </row>
    <row r="63" spans="1:13" s="655" customFormat="1" ht="45" customHeight="1">
      <c r="A63" s="658"/>
      <c r="B63" s="618"/>
      <c r="C63" s="618" t="s">
        <v>183</v>
      </c>
      <c r="D63" s="524">
        <v>5000</v>
      </c>
      <c r="E63" s="527">
        <v>5000</v>
      </c>
      <c r="F63" s="500">
        <f>E63/D63*100</f>
        <v>100</v>
      </c>
      <c r="G63" s="520">
        <v>3000</v>
      </c>
      <c r="H63" s="520">
        <v>3000</v>
      </c>
      <c r="I63" s="520">
        <f>G63-H63</f>
        <v>0</v>
      </c>
      <c r="J63" s="520">
        <f>H63/G63*100</f>
        <v>100</v>
      </c>
      <c r="K63" s="520">
        <v>3000</v>
      </c>
      <c r="L63" s="501">
        <f>K63/H63*100</f>
        <v>100</v>
      </c>
      <c r="M63" s="528" t="s">
        <v>78</v>
      </c>
    </row>
    <row r="64" spans="1:13" s="655" customFormat="1" ht="45" customHeight="1">
      <c r="A64" s="658"/>
      <c r="B64" s="618"/>
      <c r="C64" s="618" t="s">
        <v>120</v>
      </c>
      <c r="D64" s="524">
        <v>5000</v>
      </c>
      <c r="E64" s="527">
        <v>5000</v>
      </c>
      <c r="F64" s="500">
        <f>E64/D64*100</f>
        <v>100</v>
      </c>
      <c r="G64" s="520">
        <v>3000</v>
      </c>
      <c r="H64" s="520">
        <v>3000</v>
      </c>
      <c r="I64" s="520">
        <f>G64-H64</f>
        <v>0</v>
      </c>
      <c r="J64" s="520">
        <f>H64/G64*100</f>
        <v>100</v>
      </c>
      <c r="K64" s="520">
        <v>3000</v>
      </c>
      <c r="L64" s="501">
        <f>K64/H64*100</f>
        <v>100</v>
      </c>
      <c r="M64" s="528" t="s">
        <v>78</v>
      </c>
    </row>
    <row r="65" spans="1:17" s="655" customFormat="1" ht="62.25" customHeight="1">
      <c r="A65" s="684" t="s">
        <v>184</v>
      </c>
      <c r="B65" s="684"/>
      <c r="C65" s="618" t="s">
        <v>185</v>
      </c>
      <c r="D65" s="524">
        <v>50000</v>
      </c>
      <c r="E65" s="527">
        <v>50000</v>
      </c>
      <c r="F65" s="500">
        <f>E65/D65*100</f>
        <v>100</v>
      </c>
      <c r="G65" s="529">
        <v>4000</v>
      </c>
      <c r="H65" s="520">
        <v>4000</v>
      </c>
      <c r="I65" s="520">
        <f>G65-H65</f>
        <v>0</v>
      </c>
      <c r="J65" s="520">
        <f>H65/G65*100</f>
        <v>100</v>
      </c>
      <c r="K65" s="520">
        <v>4000</v>
      </c>
      <c r="L65" s="501">
        <f>K65/H65*100</f>
        <v>100</v>
      </c>
      <c r="M65" s="528" t="s">
        <v>78</v>
      </c>
      <c r="Q65" s="655" t="s">
        <v>100</v>
      </c>
    </row>
    <row r="66" spans="1:17" ht="15.75" hidden="1" customHeight="1">
      <c r="A66" s="210"/>
      <c r="B66" s="210"/>
      <c r="C66" s="210" t="s">
        <v>96</v>
      </c>
      <c r="D66" s="227">
        <v>50000</v>
      </c>
      <c r="E66" s="227"/>
      <c r="F66" s="227"/>
      <c r="G66" s="228">
        <v>4000</v>
      </c>
      <c r="H66" s="229"/>
      <c r="I66" s="229"/>
      <c r="J66" s="229"/>
      <c r="K66" s="229"/>
      <c r="L66" s="228"/>
      <c r="M66" s="211"/>
    </row>
    <row r="67" spans="1:17" ht="15.75" hidden="1" customHeight="1">
      <c r="A67" s="210"/>
      <c r="B67" s="210"/>
      <c r="C67" s="210"/>
      <c r="D67" s="227"/>
      <c r="E67" s="227"/>
      <c r="F67" s="227"/>
      <c r="G67" s="230"/>
      <c r="H67" s="230"/>
      <c r="I67" s="230"/>
      <c r="J67" s="230"/>
      <c r="K67" s="230"/>
      <c r="L67" s="230"/>
      <c r="M67" s="211"/>
    </row>
    <row r="68" spans="1:17" ht="18.75">
      <c r="A68" s="469"/>
      <c r="B68" s="212" t="s">
        <v>28</v>
      </c>
      <c r="C68" s="212"/>
      <c r="D68" s="231"/>
      <c r="E68" s="231"/>
      <c r="F68" s="231"/>
      <c r="G68" s="232">
        <f>G58+G43+G10</f>
        <v>121448</v>
      </c>
      <c r="H68" s="232">
        <f>H10+H43+H58</f>
        <v>121061.35399999999</v>
      </c>
      <c r="I68" s="232">
        <f>I58+I43+I10</f>
        <v>386.64600000000064</v>
      </c>
      <c r="J68" s="232"/>
      <c r="K68" s="232">
        <f>K58+K43+K10</f>
        <v>116210.05900000001</v>
      </c>
      <c r="L68" s="232">
        <f>SUM(K68/H68)*100</f>
        <v>95.992697223591279</v>
      </c>
      <c r="M68" s="470"/>
    </row>
    <row r="69" spans="1:17">
      <c r="A69" s="127"/>
      <c r="B69" s="127"/>
      <c r="C69" s="127"/>
      <c r="D69" s="128"/>
      <c r="E69" s="128"/>
      <c r="F69" s="128"/>
      <c r="G69" s="128"/>
      <c r="H69" s="128"/>
      <c r="I69" s="128"/>
      <c r="J69" s="128"/>
      <c r="K69" s="128"/>
      <c r="L69" s="128" t="s">
        <v>419</v>
      </c>
    </row>
    <row r="70" spans="1:17" s="213" customFormat="1" ht="23.25">
      <c r="A70" s="213" t="s">
        <v>404</v>
      </c>
      <c r="C70" s="213" t="s">
        <v>405</v>
      </c>
      <c r="F70" s="213" t="s">
        <v>406</v>
      </c>
      <c r="L70" s="213" t="s">
        <v>407</v>
      </c>
    </row>
    <row r="71" spans="1:17" s="213" customFormat="1" ht="23.25"/>
    <row r="72" spans="1:17" s="213" customFormat="1" ht="23.25">
      <c r="E72" s="214"/>
    </row>
    <row r="73" spans="1:17" s="213" customFormat="1" ht="23.25"/>
    <row r="74" spans="1:17" s="215" customFormat="1" ht="23.25">
      <c r="A74" s="215" t="s">
        <v>484</v>
      </c>
      <c r="C74" s="215" t="s">
        <v>409</v>
      </c>
      <c r="F74" s="215" t="s">
        <v>533</v>
      </c>
      <c r="I74" s="215" t="s">
        <v>443</v>
      </c>
      <c r="L74" s="215" t="s">
        <v>427</v>
      </c>
    </row>
    <row r="75" spans="1:17" s="216" customFormat="1" ht="23.25">
      <c r="A75" s="216" t="s">
        <v>412</v>
      </c>
      <c r="C75" s="216" t="s">
        <v>413</v>
      </c>
      <c r="F75" s="216" t="s">
        <v>457</v>
      </c>
      <c r="I75" s="216" t="s">
        <v>458</v>
      </c>
      <c r="L75" s="202" t="s">
        <v>428</v>
      </c>
    </row>
    <row r="81" spans="4:4">
      <c r="D81" s="129" t="s">
        <v>149</v>
      </c>
    </row>
  </sheetData>
  <sheetProtection algorithmName="SHA-512" hashValue="ZOBjM5WvsMqfV9pW7THTebhxX6VTenEGnNxrGmVuzvf6sCK0TEqQ3y0sObPY7J85xt58GwfIQOBb26jdC7xQkw==" saltValue="8WezUUHhW5xDh1AlXA3jdQ==" spinCount="100000" sheet="1" objects="1" scenarios="1"/>
  <mergeCells count="17">
    <mergeCell ref="A59:B59"/>
    <mergeCell ref="A65:B65"/>
    <mergeCell ref="A14:B14"/>
    <mergeCell ref="A19:B19"/>
    <mergeCell ref="A27:B27"/>
    <mergeCell ref="A48:B48"/>
    <mergeCell ref="N11:Q11"/>
    <mergeCell ref="G8:G9"/>
    <mergeCell ref="H8:I8"/>
    <mergeCell ref="K8:L8"/>
    <mergeCell ref="A7:B9"/>
    <mergeCell ref="C7:C9"/>
    <mergeCell ref="D7:F7"/>
    <mergeCell ref="G7:L7"/>
    <mergeCell ref="M7:M9"/>
    <mergeCell ref="E8:F8"/>
    <mergeCell ref="D8:D9"/>
  </mergeCells>
  <printOptions horizontalCentered="1"/>
  <pageMargins left="0.23622047244094491" right="0.23622047244094491" top="0.35433070866141736" bottom="0.35433070866141736" header="0.31496062992125984" footer="0.31496062992125984"/>
  <pageSetup paperSize="10000" scale="46" orientation="landscape" r:id="rId1"/>
  <rowBreaks count="1" manualBreakCount="1">
    <brk id="5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view="pageBreakPreview" zoomScale="71" zoomScaleNormal="100" zoomScaleSheetLayoutView="71" workbookViewId="0">
      <selection activeCell="P14" sqref="P14"/>
    </sheetView>
  </sheetViews>
  <sheetFormatPr defaultColWidth="8.85546875" defaultRowHeight="15.75"/>
  <cols>
    <col min="1" max="1" width="37.42578125" style="389" customWidth="1"/>
    <col min="2" max="2" width="17.28515625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5.42578125" style="392" hidden="1" customWidth="1"/>
    <col min="9" max="9" width="15" style="391" customWidth="1"/>
    <col min="10" max="10" width="18.42578125" style="389" customWidth="1"/>
    <col min="11" max="11" width="11.28515625" style="392" customWidth="1"/>
    <col min="12" max="12" width="15.42578125" style="391" customWidth="1"/>
    <col min="13" max="13" width="21.28515625" style="391" customWidth="1"/>
    <col min="14" max="14" width="22.140625" style="391" customWidth="1"/>
    <col min="15" max="15" width="16.42578125" style="392" hidden="1" customWidth="1"/>
    <col min="16" max="16" width="18.140625" style="391" customWidth="1"/>
    <col min="17" max="17" width="26" style="392" customWidth="1"/>
    <col min="18" max="18" width="25.71093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6"/>
      <c r="O2" s="397"/>
      <c r="P2" s="394"/>
      <c r="Q2" s="397"/>
    </row>
    <row r="3" spans="1:31">
      <c r="A3" s="394" t="s">
        <v>509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6"/>
      <c r="O3" s="397"/>
      <c r="P3" s="394"/>
      <c r="Q3" s="397"/>
    </row>
    <row r="4" spans="1:31">
      <c r="A4" s="394" t="s">
        <v>502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6"/>
      <c r="O4" s="397"/>
      <c r="P4" s="394"/>
      <c r="Q4" s="397"/>
    </row>
    <row r="5" spans="1:31">
      <c r="A5" s="171" t="s">
        <v>544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6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396"/>
      <c r="M6" s="396"/>
      <c r="N6" s="396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>
      <c r="A8" s="692" t="s">
        <v>114</v>
      </c>
      <c r="B8" s="688" t="s">
        <v>113</v>
      </c>
      <c r="C8" s="688" t="s">
        <v>432</v>
      </c>
      <c r="D8" s="688" t="s">
        <v>433</v>
      </c>
      <c r="E8" s="688"/>
      <c r="F8" s="688" t="s">
        <v>434</v>
      </c>
      <c r="G8" s="688"/>
      <c r="H8" s="688"/>
      <c r="I8" s="688" t="s">
        <v>2</v>
      </c>
      <c r="J8" s="688"/>
      <c r="K8" s="688"/>
      <c r="L8" s="693" t="s">
        <v>112</v>
      </c>
      <c r="M8" s="693"/>
      <c r="N8" s="693"/>
      <c r="O8" s="693"/>
      <c r="P8" s="693"/>
      <c r="Q8" s="693"/>
      <c r="R8" s="688" t="s">
        <v>111</v>
      </c>
    </row>
    <row r="9" spans="1:31">
      <c r="A9" s="692"/>
      <c r="B9" s="688"/>
      <c r="C9" s="688"/>
      <c r="D9" s="688" t="s">
        <v>435</v>
      </c>
      <c r="E9" s="688" t="s">
        <v>436</v>
      </c>
      <c r="F9" s="689" t="s">
        <v>4</v>
      </c>
      <c r="G9" s="688" t="s">
        <v>437</v>
      </c>
      <c r="H9" s="688"/>
      <c r="I9" s="689" t="s">
        <v>4</v>
      </c>
      <c r="J9" s="688" t="s">
        <v>110</v>
      </c>
      <c r="K9" s="688"/>
      <c r="L9" s="689" t="s">
        <v>109</v>
      </c>
      <c r="M9" s="689" t="s">
        <v>108</v>
      </c>
      <c r="N9" s="689"/>
      <c r="O9" s="689"/>
      <c r="P9" s="689" t="s">
        <v>3</v>
      </c>
      <c r="Q9" s="689"/>
      <c r="R9" s="688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692"/>
      <c r="B10" s="688"/>
      <c r="C10" s="688"/>
      <c r="D10" s="688"/>
      <c r="E10" s="688"/>
      <c r="F10" s="689"/>
      <c r="G10" s="693" t="s">
        <v>107</v>
      </c>
      <c r="H10" s="691" t="s">
        <v>6</v>
      </c>
      <c r="I10" s="689"/>
      <c r="J10" s="692" t="s">
        <v>107</v>
      </c>
      <c r="K10" s="691" t="s">
        <v>6</v>
      </c>
      <c r="L10" s="689"/>
      <c r="M10" s="689" t="s">
        <v>106</v>
      </c>
      <c r="N10" s="689" t="s">
        <v>105</v>
      </c>
      <c r="O10" s="691" t="s">
        <v>6</v>
      </c>
      <c r="P10" s="693" t="s">
        <v>104</v>
      </c>
      <c r="Q10" s="690" t="s">
        <v>438</v>
      </c>
      <c r="R10" s="688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39.75" customHeight="1">
      <c r="A11" s="692"/>
      <c r="B11" s="688"/>
      <c r="C11" s="688"/>
      <c r="D11" s="688"/>
      <c r="E11" s="688"/>
      <c r="F11" s="689"/>
      <c r="G11" s="693"/>
      <c r="H11" s="691"/>
      <c r="I11" s="689"/>
      <c r="J11" s="692"/>
      <c r="K11" s="691"/>
      <c r="L11" s="689"/>
      <c r="M11" s="693"/>
      <c r="N11" s="693"/>
      <c r="O11" s="691"/>
      <c r="P11" s="693"/>
      <c r="Q11" s="691"/>
      <c r="R11" s="688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s="394" customFormat="1">
      <c r="A12" s="579"/>
      <c r="B12" s="580"/>
      <c r="C12" s="581"/>
      <c r="D12" s="581"/>
      <c r="E12" s="581"/>
      <c r="F12" s="582" t="e">
        <f>F13</f>
        <v>#REF!</v>
      </c>
      <c r="G12" s="582" t="e">
        <f>G13</f>
        <v>#REF!</v>
      </c>
      <c r="H12" s="583" t="e">
        <f>G12/F12</f>
        <v>#REF!</v>
      </c>
      <c r="I12" s="582">
        <f>I13</f>
        <v>150</v>
      </c>
      <c r="J12" s="582">
        <f>J13</f>
        <v>150</v>
      </c>
      <c r="K12" s="581"/>
      <c r="L12" s="582">
        <f>L13</f>
        <v>9450000</v>
      </c>
      <c r="M12" s="582">
        <f>M13</f>
        <v>9450000</v>
      </c>
      <c r="N12" s="582">
        <f>L12-M12</f>
        <v>0</v>
      </c>
      <c r="O12" s="583">
        <f>M12/L12</f>
        <v>1</v>
      </c>
      <c r="P12" s="584">
        <f>P13</f>
        <v>9450000</v>
      </c>
      <c r="Q12" s="583"/>
      <c r="R12" s="585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</row>
    <row r="13" spans="1:31" ht="81.75" customHeight="1">
      <c r="A13" s="471" t="s">
        <v>503</v>
      </c>
      <c r="B13" s="586" t="s">
        <v>504</v>
      </c>
      <c r="C13" s="410"/>
      <c r="D13" s="410"/>
      <c r="E13" s="410"/>
      <c r="F13" s="241" t="e">
        <f>#REF!+#REF!+#REF!</f>
        <v>#REF!</v>
      </c>
      <c r="G13" s="241" t="e">
        <f>#REF!+#REF!+#REF!</f>
        <v>#REF!</v>
      </c>
      <c r="H13" s="411" t="e">
        <f>G13/F13</f>
        <v>#REF!</v>
      </c>
      <c r="I13" s="241">
        <v>150</v>
      </c>
      <c r="J13" s="241">
        <v>150</v>
      </c>
      <c r="K13" s="642">
        <v>1</v>
      </c>
      <c r="L13" s="241">
        <v>9450000</v>
      </c>
      <c r="M13" s="241">
        <v>9450000</v>
      </c>
      <c r="N13" s="632" t="s">
        <v>528</v>
      </c>
      <c r="O13" s="633" t="e">
        <f>#REF!</f>
        <v>#REF!</v>
      </c>
      <c r="P13" s="632">
        <v>9450000</v>
      </c>
      <c r="Q13" s="564">
        <f>P13/M13</f>
        <v>1</v>
      </c>
      <c r="R13" s="485" t="s">
        <v>548</v>
      </c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s="416" customFormat="1" ht="29.25" customHeight="1">
      <c r="A14" s="572" t="s">
        <v>439</v>
      </c>
      <c r="B14" s="572"/>
      <c r="C14" s="573"/>
      <c r="D14" s="573"/>
      <c r="E14" s="574"/>
      <c r="F14" s="575" t="e">
        <f>#REF!+#REF!+#REF!</f>
        <v>#REF!</v>
      </c>
      <c r="G14" s="575" t="e">
        <f>#REF!+#REF!+#REF!</f>
        <v>#REF!</v>
      </c>
      <c r="H14" s="575"/>
      <c r="I14" s="576">
        <f>I13</f>
        <v>150</v>
      </c>
      <c r="J14" s="576">
        <f t="shared" ref="J14:P14" si="0">J13</f>
        <v>150</v>
      </c>
      <c r="K14" s="577">
        <f>J14/I14</f>
        <v>1</v>
      </c>
      <c r="L14" s="576">
        <f t="shared" si="0"/>
        <v>9450000</v>
      </c>
      <c r="M14" s="576">
        <f t="shared" si="0"/>
        <v>9450000</v>
      </c>
      <c r="N14" s="576" t="str">
        <f t="shared" si="0"/>
        <v>-</v>
      </c>
      <c r="O14" s="576" t="e">
        <f t="shared" si="0"/>
        <v>#REF!</v>
      </c>
      <c r="P14" s="576">
        <f t="shared" si="0"/>
        <v>9450000</v>
      </c>
      <c r="Q14" s="578"/>
      <c r="R14" s="574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</row>
    <row r="15" spans="1:31"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</row>
    <row r="16" spans="1:31" s="398" customFormat="1">
      <c r="A16" s="398" t="s">
        <v>404</v>
      </c>
      <c r="C16" s="398" t="s">
        <v>405</v>
      </c>
      <c r="E16" s="398" t="s">
        <v>440</v>
      </c>
      <c r="H16" s="417"/>
      <c r="I16" s="398" t="s">
        <v>405</v>
      </c>
      <c r="L16" s="398" t="s">
        <v>406</v>
      </c>
      <c r="O16" s="417"/>
      <c r="P16" s="398" t="s">
        <v>100</v>
      </c>
      <c r="Q16" s="398" t="s">
        <v>407</v>
      </c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s="398" customFormat="1">
      <c r="H17" s="417"/>
      <c r="O17" s="417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398" customFormat="1">
      <c r="E18" s="418"/>
      <c r="H18" s="419"/>
      <c r="O18" s="41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s="398" customFormat="1"/>
    <row r="20" spans="1:31" s="417" customFormat="1">
      <c r="A20" s="417" t="s">
        <v>484</v>
      </c>
      <c r="C20" s="417" t="s">
        <v>441</v>
      </c>
      <c r="E20" s="417" t="s">
        <v>410</v>
      </c>
      <c r="H20" s="417" t="s">
        <v>411</v>
      </c>
      <c r="I20" s="417" t="s">
        <v>409</v>
      </c>
      <c r="L20" s="417" t="s">
        <v>533</v>
      </c>
      <c r="N20" s="417" t="s">
        <v>443</v>
      </c>
      <c r="O20" s="417" t="s">
        <v>411</v>
      </c>
      <c r="Q20" s="417" t="s">
        <v>427</v>
      </c>
    </row>
    <row r="21" spans="1:31" s="419" customFormat="1">
      <c r="A21" s="419" t="s">
        <v>412</v>
      </c>
      <c r="C21" s="419" t="s">
        <v>413</v>
      </c>
      <c r="E21" s="419" t="s">
        <v>414</v>
      </c>
      <c r="H21" s="419" t="s">
        <v>415</v>
      </c>
      <c r="I21" s="419" t="s">
        <v>413</v>
      </c>
      <c r="L21" s="419" t="s">
        <v>457</v>
      </c>
      <c r="N21" s="419" t="s">
        <v>458</v>
      </c>
      <c r="O21" s="419" t="s">
        <v>415</v>
      </c>
      <c r="Q21" s="419" t="s">
        <v>428</v>
      </c>
    </row>
    <row r="22" spans="1:31">
      <c r="I22" s="398"/>
      <c r="J22" s="398"/>
      <c r="K22" s="398"/>
      <c r="L22" s="398"/>
      <c r="M22" s="398"/>
      <c r="N22" s="398"/>
      <c r="O22" s="398"/>
      <c r="P22" s="398"/>
    </row>
  </sheetData>
  <sheetProtection algorithmName="SHA-512" hashValue="L+KNVDPiAn9lIiNuTzDci8zVM/QZ5uX+gDopoSTRglUhCZk8MX8DaYU2lhT7i4oVD5Zmxy+EH9nzOVIbqUCM9Q==" saltValue="zgh3fLauu43Lpg33eXKHhw==" spinCount="100000" sheet="1" objects="1" scenarios="1"/>
  <mergeCells count="27"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</mergeCells>
  <pageMargins left="0.19685039370078741" right="0.19685039370078741" top="0.19685039370078741" bottom="0.19685039370078741" header="0.19685039370078741" footer="0.19685039370078741"/>
  <pageSetup paperSize="10000" scale="71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view="pageBreakPreview" zoomScale="89" zoomScaleNormal="100" zoomScaleSheetLayoutView="89" workbookViewId="0">
      <selection activeCell="L17" sqref="L17"/>
    </sheetView>
  </sheetViews>
  <sheetFormatPr defaultColWidth="8.85546875" defaultRowHeight="15.75"/>
  <cols>
    <col min="1" max="1" width="37.42578125" style="389" customWidth="1"/>
    <col min="2" max="2" width="17.28515625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5" style="391" customWidth="1"/>
    <col min="10" max="10" width="18.42578125" style="389" customWidth="1"/>
    <col min="11" max="11" width="11.28515625" style="392" customWidth="1"/>
    <col min="12" max="12" width="15.42578125" style="391" customWidth="1"/>
    <col min="13" max="13" width="21.28515625" style="391" customWidth="1"/>
    <col min="14" max="14" width="22.140625" style="391" customWidth="1"/>
    <col min="15" max="15" width="16.42578125" style="392" hidden="1" customWidth="1"/>
    <col min="16" max="16" width="18.140625" style="391" customWidth="1"/>
    <col min="17" max="17" width="26" style="392" customWidth="1"/>
    <col min="18" max="18" width="25.71093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6"/>
      <c r="O2" s="397"/>
      <c r="P2" s="394"/>
      <c r="Q2" s="397"/>
    </row>
    <row r="3" spans="1:31">
      <c r="A3" s="394" t="s">
        <v>505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6"/>
      <c r="O3" s="397"/>
      <c r="P3" s="394"/>
      <c r="Q3" s="397"/>
    </row>
    <row r="4" spans="1:31">
      <c r="A4" s="394" t="s">
        <v>529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6"/>
      <c r="O4" s="397"/>
      <c r="P4" s="394"/>
      <c r="Q4" s="397"/>
    </row>
    <row r="5" spans="1:31">
      <c r="A5" s="171" t="s">
        <v>549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6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396"/>
      <c r="M6" s="396"/>
      <c r="N6" s="396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>
      <c r="A8" s="692" t="s">
        <v>114</v>
      </c>
      <c r="B8" s="688" t="s">
        <v>113</v>
      </c>
      <c r="C8" s="688" t="s">
        <v>432</v>
      </c>
      <c r="D8" s="688" t="s">
        <v>433</v>
      </c>
      <c r="E8" s="688"/>
      <c r="F8" s="688" t="s">
        <v>434</v>
      </c>
      <c r="G8" s="688"/>
      <c r="H8" s="688"/>
      <c r="I8" s="688" t="s">
        <v>2</v>
      </c>
      <c r="J8" s="688"/>
      <c r="K8" s="688"/>
      <c r="L8" s="693" t="s">
        <v>112</v>
      </c>
      <c r="M8" s="693"/>
      <c r="N8" s="693"/>
      <c r="O8" s="693"/>
      <c r="P8" s="693"/>
      <c r="Q8" s="693"/>
      <c r="R8" s="688" t="s">
        <v>111</v>
      </c>
    </row>
    <row r="9" spans="1:31" ht="15" customHeight="1">
      <c r="A9" s="692"/>
      <c r="B9" s="688"/>
      <c r="C9" s="688"/>
      <c r="D9" s="688" t="s">
        <v>435</v>
      </c>
      <c r="E9" s="688" t="s">
        <v>436</v>
      </c>
      <c r="F9" s="689" t="s">
        <v>4</v>
      </c>
      <c r="G9" s="688" t="s">
        <v>437</v>
      </c>
      <c r="H9" s="688"/>
      <c r="I9" s="689" t="s">
        <v>4</v>
      </c>
      <c r="J9" s="688" t="s">
        <v>110</v>
      </c>
      <c r="K9" s="688"/>
      <c r="L9" s="689" t="s">
        <v>109</v>
      </c>
      <c r="M9" s="689" t="s">
        <v>108</v>
      </c>
      <c r="N9" s="689"/>
      <c r="O9" s="689"/>
      <c r="P9" s="689" t="s">
        <v>3</v>
      </c>
      <c r="Q9" s="689"/>
      <c r="R9" s="688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692"/>
      <c r="B10" s="688"/>
      <c r="C10" s="688"/>
      <c r="D10" s="688"/>
      <c r="E10" s="688"/>
      <c r="F10" s="689"/>
      <c r="G10" s="693" t="s">
        <v>107</v>
      </c>
      <c r="H10" s="691" t="s">
        <v>6</v>
      </c>
      <c r="I10" s="689"/>
      <c r="J10" s="692" t="s">
        <v>107</v>
      </c>
      <c r="K10" s="691" t="s">
        <v>6</v>
      </c>
      <c r="L10" s="689"/>
      <c r="M10" s="689" t="s">
        <v>106</v>
      </c>
      <c r="N10" s="689" t="s">
        <v>105</v>
      </c>
      <c r="O10" s="691" t="s">
        <v>6</v>
      </c>
      <c r="P10" s="693" t="s">
        <v>104</v>
      </c>
      <c r="Q10" s="690" t="s">
        <v>438</v>
      </c>
      <c r="R10" s="688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39.75" customHeight="1">
      <c r="A11" s="692"/>
      <c r="B11" s="688"/>
      <c r="C11" s="688"/>
      <c r="D11" s="688"/>
      <c r="E11" s="688"/>
      <c r="F11" s="689"/>
      <c r="G11" s="693"/>
      <c r="H11" s="691"/>
      <c r="I11" s="689"/>
      <c r="J11" s="692"/>
      <c r="K11" s="691"/>
      <c r="L11" s="689"/>
      <c r="M11" s="693"/>
      <c r="N11" s="693"/>
      <c r="O11" s="691"/>
      <c r="P11" s="693"/>
      <c r="Q11" s="691"/>
      <c r="R11" s="688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s="394" customFormat="1">
      <c r="A12" s="544"/>
      <c r="B12" s="545"/>
      <c r="C12" s="546"/>
      <c r="D12" s="546"/>
      <c r="E12" s="546"/>
      <c r="F12" s="547" t="e">
        <f>F13</f>
        <v>#REF!</v>
      </c>
      <c r="G12" s="547" t="e">
        <f>G13</f>
        <v>#REF!</v>
      </c>
      <c r="H12" s="548" t="e">
        <f>G12/F12</f>
        <v>#REF!</v>
      </c>
      <c r="I12" s="547">
        <f>I13</f>
        <v>500</v>
      </c>
      <c r="J12" s="547">
        <f>J13</f>
        <v>0</v>
      </c>
      <c r="K12" s="546"/>
      <c r="L12" s="547">
        <f>L13</f>
        <v>6000000</v>
      </c>
      <c r="M12" s="547">
        <f>M13</f>
        <v>6000000</v>
      </c>
      <c r="N12" s="547">
        <f>L12-M12</f>
        <v>0</v>
      </c>
      <c r="O12" s="548">
        <f>M12/L12</f>
        <v>1</v>
      </c>
      <c r="P12" s="549">
        <f>P13</f>
        <v>0</v>
      </c>
      <c r="Q12" s="548"/>
      <c r="R12" s="550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</row>
    <row r="13" spans="1:31" ht="87.75" customHeight="1">
      <c r="A13" s="471" t="s">
        <v>506</v>
      </c>
      <c r="B13" s="586" t="s">
        <v>507</v>
      </c>
      <c r="C13" s="410"/>
      <c r="D13" s="410"/>
      <c r="E13" s="410"/>
      <c r="F13" s="241" t="e">
        <f>#REF!+#REF!+#REF!</f>
        <v>#REF!</v>
      </c>
      <c r="G13" s="241" t="e">
        <f>#REF!+#REF!+#REF!</f>
        <v>#REF!</v>
      </c>
      <c r="H13" s="411" t="e">
        <f>G13/F13</f>
        <v>#REF!</v>
      </c>
      <c r="I13" s="241">
        <v>500</v>
      </c>
      <c r="J13" s="241"/>
      <c r="K13" s="567"/>
      <c r="L13" s="241">
        <v>6000000</v>
      </c>
      <c r="M13" s="241">
        <v>6000000</v>
      </c>
      <c r="N13" s="412"/>
      <c r="O13" s="241" t="e">
        <f>#REF!</f>
        <v>#REF!</v>
      </c>
      <c r="P13" s="412"/>
      <c r="Q13" s="564"/>
      <c r="R13" s="485" t="s">
        <v>552</v>
      </c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s="416" customFormat="1" ht="29.25" customHeight="1">
      <c r="A14" s="401" t="s">
        <v>439</v>
      </c>
      <c r="B14" s="401"/>
      <c r="C14" s="542"/>
      <c r="D14" s="542"/>
      <c r="E14" s="543"/>
      <c r="F14" s="551" t="e">
        <f>#REF!+#REF!+#REF!</f>
        <v>#REF!</v>
      </c>
      <c r="G14" s="551" t="e">
        <f>#REF!+#REF!+#REF!</f>
        <v>#REF!</v>
      </c>
      <c r="H14" s="551"/>
      <c r="I14" s="552">
        <f>I13</f>
        <v>500</v>
      </c>
      <c r="J14" s="552"/>
      <c r="K14" s="568"/>
      <c r="L14" s="552">
        <f>L13</f>
        <v>6000000</v>
      </c>
      <c r="M14" s="552">
        <f>M13</f>
        <v>6000000</v>
      </c>
      <c r="N14" s="552">
        <f>N13</f>
        <v>0</v>
      </c>
      <c r="O14" s="552" t="e">
        <f t="shared" ref="O14" si="0">O13</f>
        <v>#REF!</v>
      </c>
      <c r="P14" s="552">
        <f>P13</f>
        <v>0</v>
      </c>
      <c r="Q14" s="552">
        <f>Q13</f>
        <v>0</v>
      </c>
      <c r="R14" s="543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</row>
    <row r="15" spans="1:31"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</row>
    <row r="16" spans="1:31" s="398" customFormat="1">
      <c r="A16" s="398" t="s">
        <v>404</v>
      </c>
      <c r="C16" s="398" t="s">
        <v>405</v>
      </c>
      <c r="E16" s="398" t="s">
        <v>440</v>
      </c>
      <c r="H16" s="417"/>
      <c r="I16" s="398" t="s">
        <v>405</v>
      </c>
      <c r="L16" s="398" t="s">
        <v>406</v>
      </c>
      <c r="O16" s="417"/>
      <c r="Q16" s="398" t="s">
        <v>407</v>
      </c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s="398" customFormat="1">
      <c r="H17" s="417"/>
      <c r="O17" s="417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398" customFormat="1">
      <c r="E18" s="418"/>
      <c r="H18" s="419"/>
      <c r="O18" s="41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s="398" customFormat="1"/>
    <row r="20" spans="1:31" s="417" customFormat="1">
      <c r="A20" s="417" t="s">
        <v>484</v>
      </c>
      <c r="C20" s="417" t="s">
        <v>441</v>
      </c>
      <c r="E20" s="417" t="s">
        <v>410</v>
      </c>
      <c r="H20" s="417" t="s">
        <v>411</v>
      </c>
      <c r="I20" s="417" t="s">
        <v>409</v>
      </c>
      <c r="L20" s="417" t="s">
        <v>533</v>
      </c>
      <c r="N20" s="417" t="s">
        <v>443</v>
      </c>
      <c r="O20" s="417" t="s">
        <v>411</v>
      </c>
      <c r="Q20" s="417" t="s">
        <v>427</v>
      </c>
    </row>
    <row r="21" spans="1:31" s="419" customFormat="1">
      <c r="A21" s="419" t="s">
        <v>412</v>
      </c>
      <c r="C21" s="419" t="s">
        <v>413</v>
      </c>
      <c r="E21" s="419" t="s">
        <v>414</v>
      </c>
      <c r="H21" s="419" t="s">
        <v>415</v>
      </c>
      <c r="I21" s="419" t="s">
        <v>413</v>
      </c>
      <c r="L21" s="419" t="s">
        <v>457</v>
      </c>
      <c r="N21" s="419" t="s">
        <v>458</v>
      </c>
      <c r="O21" s="419" t="s">
        <v>415</v>
      </c>
      <c r="Q21" s="419" t="s">
        <v>428</v>
      </c>
    </row>
    <row r="22" spans="1:31">
      <c r="I22" s="398"/>
      <c r="J22" s="398"/>
      <c r="K22" s="398"/>
      <c r="L22" s="398"/>
      <c r="M22" s="398"/>
      <c r="N22" s="398"/>
      <c r="O22" s="398"/>
      <c r="P22" s="398"/>
    </row>
  </sheetData>
  <sheetProtection algorithmName="SHA-512" hashValue="FHRXVTqj4X/F8SR/zeBRka9yDArhHYsNVwAzJkkIoYCwVxSTw7lTh6bNt5b089tMP2Ap38UYlHtIWlmlUUUZTw==" saltValue="tFxiEFLOov2mQy0c+DMXIQ==" spinCount="100000" sheet="1" objects="1" scenarios="1"/>
  <mergeCells count="27"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</mergeCells>
  <pageMargins left="0.19685039370078741" right="0.19685039370078741" top="0.19685039370078741" bottom="0.19685039370078741" header="0.19685039370078741" footer="0.19685039370078741"/>
  <pageSetup paperSize="10000" scale="71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view="pageBreakPreview" topLeftCell="A4" zoomScale="78" zoomScaleNormal="100" zoomScaleSheetLayoutView="78" workbookViewId="0">
      <selection activeCell="M22" sqref="M22"/>
    </sheetView>
  </sheetViews>
  <sheetFormatPr defaultColWidth="8.85546875" defaultRowHeight="15.75"/>
  <cols>
    <col min="1" max="1" width="39.28515625" style="389" customWidth="1"/>
    <col min="2" max="2" width="17.28515625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5" style="391" customWidth="1"/>
    <col min="10" max="10" width="18.42578125" style="389" customWidth="1"/>
    <col min="11" max="11" width="11.28515625" style="392" customWidth="1"/>
    <col min="12" max="12" width="22.5703125" style="608" customWidth="1"/>
    <col min="13" max="13" width="21.28515625" style="608" customWidth="1"/>
    <col min="14" max="14" width="22.140625" style="608" customWidth="1"/>
    <col min="15" max="15" width="16.42578125" style="392" hidden="1" customWidth="1"/>
    <col min="16" max="16" width="18.140625" style="391" customWidth="1"/>
    <col min="17" max="17" width="21.28515625" style="392" customWidth="1"/>
    <col min="18" max="18" width="26.14062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609"/>
      <c r="M2" s="609"/>
      <c r="N2" s="609"/>
      <c r="O2" s="397"/>
      <c r="P2" s="394"/>
      <c r="Q2" s="397"/>
    </row>
    <row r="3" spans="1:31">
      <c r="A3" s="394" t="s">
        <v>505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609"/>
      <c r="M3" s="609"/>
      <c r="N3" s="609"/>
      <c r="O3" s="397"/>
      <c r="P3" s="394"/>
      <c r="Q3" s="397"/>
    </row>
    <row r="4" spans="1:31">
      <c r="A4" s="394" t="s">
        <v>542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609"/>
      <c r="M4" s="609"/>
      <c r="N4" s="609"/>
      <c r="O4" s="397"/>
      <c r="P4" s="394"/>
      <c r="Q4" s="397"/>
    </row>
    <row r="5" spans="1:31">
      <c r="A5" s="171" t="s">
        <v>549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609"/>
      <c r="M5" s="609"/>
      <c r="N5" s="609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609"/>
      <c r="M6" s="609"/>
      <c r="N6" s="609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>
      <c r="A8" s="692" t="s">
        <v>510</v>
      </c>
      <c r="B8" s="688" t="s">
        <v>139</v>
      </c>
      <c r="C8" s="688" t="s">
        <v>432</v>
      </c>
      <c r="D8" s="688" t="s">
        <v>433</v>
      </c>
      <c r="E8" s="688"/>
      <c r="F8" s="688" t="s">
        <v>434</v>
      </c>
      <c r="G8" s="688"/>
      <c r="H8" s="688"/>
      <c r="I8" s="688" t="s">
        <v>2</v>
      </c>
      <c r="J8" s="688"/>
      <c r="K8" s="688"/>
      <c r="L8" s="693" t="s">
        <v>112</v>
      </c>
      <c r="M8" s="693"/>
      <c r="N8" s="693"/>
      <c r="O8" s="693"/>
      <c r="P8" s="693"/>
      <c r="Q8" s="693"/>
      <c r="R8" s="688" t="s">
        <v>111</v>
      </c>
    </row>
    <row r="9" spans="1:31" ht="15" customHeight="1">
      <c r="A9" s="692"/>
      <c r="B9" s="688"/>
      <c r="C9" s="688"/>
      <c r="D9" s="688" t="s">
        <v>435</v>
      </c>
      <c r="E9" s="688" t="s">
        <v>436</v>
      </c>
      <c r="F9" s="689" t="s">
        <v>4</v>
      </c>
      <c r="G9" s="688" t="s">
        <v>437</v>
      </c>
      <c r="H9" s="688"/>
      <c r="I9" s="689" t="s">
        <v>4</v>
      </c>
      <c r="J9" s="688" t="s">
        <v>110</v>
      </c>
      <c r="K9" s="688"/>
      <c r="L9" s="697" t="s">
        <v>109</v>
      </c>
      <c r="M9" s="689" t="s">
        <v>108</v>
      </c>
      <c r="N9" s="689"/>
      <c r="O9" s="689"/>
      <c r="P9" s="689" t="s">
        <v>3</v>
      </c>
      <c r="Q9" s="689"/>
      <c r="R9" s="688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692"/>
      <c r="B10" s="688"/>
      <c r="C10" s="688"/>
      <c r="D10" s="688"/>
      <c r="E10" s="688"/>
      <c r="F10" s="689"/>
      <c r="G10" s="693" t="s">
        <v>107</v>
      </c>
      <c r="H10" s="691" t="s">
        <v>6</v>
      </c>
      <c r="I10" s="689"/>
      <c r="J10" s="692" t="s">
        <v>107</v>
      </c>
      <c r="K10" s="691" t="s">
        <v>6</v>
      </c>
      <c r="L10" s="697"/>
      <c r="M10" s="697" t="s">
        <v>106</v>
      </c>
      <c r="N10" s="697" t="s">
        <v>105</v>
      </c>
      <c r="O10" s="691" t="s">
        <v>6</v>
      </c>
      <c r="P10" s="693" t="s">
        <v>104</v>
      </c>
      <c r="Q10" s="690" t="s">
        <v>438</v>
      </c>
      <c r="R10" s="688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39.75" customHeight="1">
      <c r="A11" s="692"/>
      <c r="B11" s="688"/>
      <c r="C11" s="688"/>
      <c r="D11" s="688"/>
      <c r="E11" s="688"/>
      <c r="F11" s="689"/>
      <c r="G11" s="693"/>
      <c r="H11" s="691"/>
      <c r="I11" s="689"/>
      <c r="J11" s="692"/>
      <c r="K11" s="691"/>
      <c r="L11" s="697"/>
      <c r="M11" s="700"/>
      <c r="N11" s="700"/>
      <c r="O11" s="691"/>
      <c r="P11" s="693"/>
      <c r="Q11" s="691"/>
      <c r="R11" s="688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s="394" customFormat="1" ht="29.25" customHeight="1">
      <c r="A12" s="698" t="s">
        <v>511</v>
      </c>
      <c r="B12" s="699"/>
      <c r="C12" s="546"/>
      <c r="D12" s="546"/>
      <c r="E12" s="546"/>
      <c r="F12" s="547"/>
      <c r="G12" s="547"/>
      <c r="H12" s="548"/>
      <c r="I12" s="547"/>
      <c r="J12" s="547"/>
      <c r="K12" s="546"/>
      <c r="L12" s="615">
        <f>L15+L18+L21+L22+L23</f>
        <v>16000000</v>
      </c>
      <c r="M12" s="615">
        <f>M15+M18+M21+M22+M23</f>
        <v>15940179</v>
      </c>
      <c r="N12" s="615">
        <f>N15+N18</f>
        <v>2224</v>
      </c>
      <c r="O12" s="548"/>
      <c r="P12" s="549"/>
      <c r="Q12" s="548"/>
      <c r="R12" s="550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</row>
    <row r="13" spans="1:31" s="394" customFormat="1" ht="28.5" customHeight="1">
      <c r="A13" s="599" t="s">
        <v>166</v>
      </c>
      <c r="B13" s="401"/>
      <c r="C13" s="542"/>
      <c r="D13" s="542"/>
      <c r="E13" s="542"/>
      <c r="F13" s="587"/>
      <c r="G13" s="587"/>
      <c r="H13" s="588"/>
      <c r="I13" s="587"/>
      <c r="J13" s="587"/>
      <c r="K13" s="542"/>
      <c r="L13" s="610">
        <f>L15</f>
        <v>5000000</v>
      </c>
      <c r="M13" s="610">
        <f>M15</f>
        <v>4997776</v>
      </c>
      <c r="N13" s="610">
        <f>N15</f>
        <v>2224</v>
      </c>
      <c r="O13" s="588"/>
      <c r="P13" s="610">
        <f>P15</f>
        <v>0</v>
      </c>
      <c r="Q13" s="610">
        <f>Q15</f>
        <v>0</v>
      </c>
      <c r="R13" s="54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</row>
    <row r="14" spans="1:31" s="394" customFormat="1" ht="22.5" customHeight="1">
      <c r="A14" s="592" t="s">
        <v>103</v>
      </c>
      <c r="B14" s="592"/>
      <c r="C14" s="593"/>
      <c r="D14" s="593"/>
      <c r="E14" s="593"/>
      <c r="F14" s="594"/>
      <c r="G14" s="594"/>
      <c r="H14" s="595"/>
      <c r="I14" s="594"/>
      <c r="J14" s="594"/>
      <c r="K14" s="593"/>
      <c r="L14" s="607"/>
      <c r="M14" s="607"/>
      <c r="N14" s="607"/>
      <c r="O14" s="595"/>
      <c r="P14" s="596"/>
      <c r="Q14" s="595"/>
      <c r="R14" s="597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</row>
    <row r="15" spans="1:31" s="394" customFormat="1" ht="60.75" customHeight="1">
      <c r="A15" s="598" t="s">
        <v>512</v>
      </c>
      <c r="B15" s="600" t="s">
        <v>513</v>
      </c>
      <c r="C15" s="593"/>
      <c r="D15" s="593"/>
      <c r="E15" s="593"/>
      <c r="F15" s="594"/>
      <c r="G15" s="594"/>
      <c r="H15" s="595"/>
      <c r="I15" s="601">
        <v>9000</v>
      </c>
      <c r="J15" s="601">
        <f>J14</f>
        <v>0</v>
      </c>
      <c r="K15" s="617">
        <f>J15</f>
        <v>0</v>
      </c>
      <c r="L15" s="611">
        <v>5000000</v>
      </c>
      <c r="M15" s="611">
        <v>4997776</v>
      </c>
      <c r="N15" s="660">
        <f>L15-M15</f>
        <v>2224</v>
      </c>
      <c r="O15" s="603"/>
      <c r="P15" s="641"/>
      <c r="Q15" s="616">
        <f>P15</f>
        <v>0</v>
      </c>
      <c r="R15" s="605" t="s">
        <v>551</v>
      </c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</row>
    <row r="16" spans="1:31" s="394" customFormat="1" ht="47.25" customHeight="1">
      <c r="A16" s="401" t="s">
        <v>514</v>
      </c>
      <c r="B16" s="606"/>
      <c r="C16" s="542"/>
      <c r="D16" s="542"/>
      <c r="E16" s="542"/>
      <c r="F16" s="587"/>
      <c r="G16" s="587"/>
      <c r="H16" s="588"/>
      <c r="I16" s="587"/>
      <c r="J16" s="587"/>
      <c r="K16" s="542"/>
      <c r="L16" s="610">
        <f>L18</f>
        <v>6000000</v>
      </c>
      <c r="M16" s="610">
        <f>M18</f>
        <v>5942403</v>
      </c>
      <c r="N16" s="610">
        <f>N18</f>
        <v>0</v>
      </c>
      <c r="O16" s="588"/>
      <c r="P16" s="610">
        <f>P18</f>
        <v>0</v>
      </c>
      <c r="Q16" s="610">
        <f>Q18</f>
        <v>0</v>
      </c>
      <c r="R16" s="54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</row>
    <row r="17" spans="1:31" s="394" customFormat="1" ht="22.5" customHeight="1">
      <c r="A17" s="592" t="s">
        <v>103</v>
      </c>
      <c r="B17" s="592"/>
      <c r="C17" s="593"/>
      <c r="D17" s="593"/>
      <c r="E17" s="593"/>
      <c r="F17" s="594"/>
      <c r="G17" s="594"/>
      <c r="H17" s="595"/>
      <c r="I17" s="594"/>
      <c r="J17" s="594"/>
      <c r="K17" s="593"/>
      <c r="L17" s="607"/>
      <c r="M17" s="607"/>
      <c r="N17" s="607"/>
      <c r="O17" s="595"/>
      <c r="P17" s="596"/>
      <c r="Q17" s="595"/>
      <c r="R17" s="597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</row>
    <row r="18" spans="1:31" s="394" customFormat="1" ht="57.75" customHeight="1">
      <c r="A18" s="598" t="s">
        <v>515</v>
      </c>
      <c r="B18" s="600" t="s">
        <v>516</v>
      </c>
      <c r="C18" s="602"/>
      <c r="D18" s="602"/>
      <c r="E18" s="602"/>
      <c r="F18" s="601"/>
      <c r="G18" s="601"/>
      <c r="H18" s="603"/>
      <c r="I18" s="601">
        <v>500</v>
      </c>
      <c r="J18" s="601">
        <f>J17</f>
        <v>0</v>
      </c>
      <c r="K18" s="617">
        <f>J18</f>
        <v>0</v>
      </c>
      <c r="L18" s="611">
        <v>6000000</v>
      </c>
      <c r="M18" s="611">
        <v>5942403</v>
      </c>
      <c r="N18" s="660"/>
      <c r="O18" s="603"/>
      <c r="P18" s="604"/>
      <c r="Q18" s="616">
        <f>P18</f>
        <v>0</v>
      </c>
      <c r="R18" s="485" t="s">
        <v>552</v>
      </c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</row>
    <row r="19" spans="1:31" s="394" customFormat="1" ht="22.5" customHeight="1">
      <c r="A19" s="401" t="s">
        <v>517</v>
      </c>
      <c r="B19" s="401"/>
      <c r="C19" s="542"/>
      <c r="D19" s="542"/>
      <c r="E19" s="542"/>
      <c r="F19" s="587"/>
      <c r="G19" s="587"/>
      <c r="H19" s="588"/>
      <c r="I19" s="587"/>
      <c r="J19" s="587"/>
      <c r="K19" s="542"/>
      <c r="L19" s="610">
        <f>L21+L22+L23</f>
        <v>5000000</v>
      </c>
      <c r="M19" s="610">
        <f>M21+M22+M23</f>
        <v>5000000</v>
      </c>
      <c r="N19" s="610">
        <f>N21+N22+N23</f>
        <v>0</v>
      </c>
      <c r="O19" s="588"/>
      <c r="P19" s="610">
        <f>P21+P22+P23</f>
        <v>0</v>
      </c>
      <c r="Q19" s="610">
        <f>Q21+Q22+Q23</f>
        <v>0</v>
      </c>
      <c r="R19" s="54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</row>
    <row r="20" spans="1:31" s="394" customFormat="1" ht="22.5" customHeight="1">
      <c r="A20" s="592" t="s">
        <v>518</v>
      </c>
      <c r="B20" s="592"/>
      <c r="C20" s="593"/>
      <c r="D20" s="593"/>
      <c r="E20" s="593"/>
      <c r="F20" s="594"/>
      <c r="G20" s="594"/>
      <c r="H20" s="595"/>
      <c r="I20" s="594"/>
      <c r="J20" s="594"/>
      <c r="K20" s="593"/>
      <c r="L20" s="607"/>
      <c r="M20" s="607"/>
      <c r="N20" s="607"/>
      <c r="O20" s="595"/>
      <c r="P20" s="596"/>
      <c r="Q20" s="595"/>
      <c r="R20" s="597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</row>
    <row r="21" spans="1:31" ht="22.5" customHeight="1">
      <c r="A21" s="598" t="s">
        <v>182</v>
      </c>
      <c r="B21" s="600" t="s">
        <v>520</v>
      </c>
      <c r="C21" s="602"/>
      <c r="D21" s="602"/>
      <c r="E21" s="602"/>
      <c r="F21" s="601"/>
      <c r="G21" s="601"/>
      <c r="H21" s="603"/>
      <c r="I21" s="601">
        <v>30</v>
      </c>
      <c r="J21" s="601">
        <f>J20</f>
        <v>0</v>
      </c>
      <c r="K21" s="617">
        <f>J21</f>
        <v>0</v>
      </c>
      <c r="L21" s="611">
        <v>1460000</v>
      </c>
      <c r="M21" s="608">
        <v>1460000</v>
      </c>
      <c r="N21" s="660"/>
      <c r="O21" s="603"/>
      <c r="P21" s="604"/>
      <c r="Q21" s="616"/>
      <c r="R21" s="695" t="s">
        <v>553</v>
      </c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</row>
    <row r="22" spans="1:31" ht="42" customHeight="1">
      <c r="A22" s="598" t="s">
        <v>183</v>
      </c>
      <c r="B22" s="600" t="s">
        <v>520</v>
      </c>
      <c r="C22" s="602"/>
      <c r="D22" s="602"/>
      <c r="E22" s="602"/>
      <c r="F22" s="601"/>
      <c r="G22" s="601"/>
      <c r="H22" s="603"/>
      <c r="I22" s="601">
        <v>4000</v>
      </c>
      <c r="J22" s="601">
        <f>J21</f>
        <v>0</v>
      </c>
      <c r="K22" s="617">
        <f>J22</f>
        <v>0</v>
      </c>
      <c r="L22" s="611">
        <v>2708000</v>
      </c>
      <c r="M22" s="611">
        <v>2708000</v>
      </c>
      <c r="N22" s="660"/>
      <c r="O22" s="603"/>
      <c r="P22" s="604"/>
      <c r="Q22" s="616"/>
      <c r="R22" s="696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</row>
    <row r="23" spans="1:31" ht="45" customHeight="1">
      <c r="A23" s="598" t="s">
        <v>519</v>
      </c>
      <c r="B23" s="600" t="s">
        <v>520</v>
      </c>
      <c r="C23" s="602"/>
      <c r="D23" s="602"/>
      <c r="E23" s="602"/>
      <c r="F23" s="601"/>
      <c r="G23" s="601"/>
      <c r="H23" s="603"/>
      <c r="I23" s="601">
        <v>1200</v>
      </c>
      <c r="J23" s="601">
        <v>1200</v>
      </c>
      <c r="K23" s="642">
        <v>1</v>
      </c>
      <c r="L23" s="611">
        <v>832000</v>
      </c>
      <c r="M23" s="611">
        <v>832000</v>
      </c>
      <c r="N23" s="660"/>
      <c r="O23" s="603"/>
      <c r="P23" s="604"/>
      <c r="Q23" s="616"/>
      <c r="R23" s="643" t="s">
        <v>554</v>
      </c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</row>
    <row r="24" spans="1:31" s="416" customFormat="1" ht="29.25" customHeight="1">
      <c r="A24" s="478" t="s">
        <v>439</v>
      </c>
      <c r="B24" s="478"/>
      <c r="C24" s="479"/>
      <c r="D24" s="479"/>
      <c r="E24" s="484"/>
      <c r="F24" s="589" t="e">
        <f>#REF!+#REF!+#REF!</f>
        <v>#REF!</v>
      </c>
      <c r="G24" s="589" t="e">
        <f>#REF!+#REF!+#REF!</f>
        <v>#REF!</v>
      </c>
      <c r="H24" s="589"/>
      <c r="I24" s="590"/>
      <c r="J24" s="590"/>
      <c r="K24" s="591"/>
      <c r="L24" s="589">
        <f>L19+L16+L13</f>
        <v>16000000</v>
      </c>
      <c r="M24" s="589">
        <f>M19+M16+M13</f>
        <v>15940179</v>
      </c>
      <c r="N24" s="589">
        <f>N19+N16+N13</f>
        <v>2224</v>
      </c>
      <c r="O24" s="590" t="e">
        <f>#REF!</f>
        <v>#REF!</v>
      </c>
      <c r="P24" s="589">
        <f>P19+P16+P13</f>
        <v>0</v>
      </c>
      <c r="Q24" s="589">
        <f>Q19+Q16+Q13</f>
        <v>0</v>
      </c>
      <c r="R24" s="484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</row>
    <row r="25" spans="1:31"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</row>
    <row r="26" spans="1:31" s="398" customFormat="1">
      <c r="A26" s="398" t="s">
        <v>404</v>
      </c>
      <c r="C26" s="398" t="s">
        <v>405</v>
      </c>
      <c r="E26" s="398" t="s">
        <v>440</v>
      </c>
      <c r="H26" s="417"/>
      <c r="I26" s="398" t="s">
        <v>405</v>
      </c>
      <c r="L26" s="612" t="s">
        <v>406</v>
      </c>
      <c r="M26" s="612"/>
      <c r="N26" s="612"/>
      <c r="O26" s="417"/>
      <c r="Q26" s="398" t="s">
        <v>407</v>
      </c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s="398" customFormat="1">
      <c r="H27" s="417"/>
      <c r="L27" s="612"/>
      <c r="M27" s="612"/>
      <c r="N27" s="612"/>
      <c r="O27" s="417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398" customFormat="1">
      <c r="E28" s="418"/>
      <c r="H28" s="419"/>
      <c r="L28" s="612"/>
      <c r="M28" s="612"/>
      <c r="N28" s="612"/>
      <c r="O28" s="419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s="398" customFormat="1">
      <c r="L29" s="612"/>
      <c r="M29" s="612"/>
      <c r="N29" s="612"/>
    </row>
    <row r="30" spans="1:31" s="417" customFormat="1">
      <c r="A30" s="417" t="s">
        <v>484</v>
      </c>
      <c r="C30" s="417" t="s">
        <v>441</v>
      </c>
      <c r="E30" s="417" t="s">
        <v>410</v>
      </c>
      <c r="H30" s="417" t="s">
        <v>411</v>
      </c>
      <c r="I30" s="417" t="s">
        <v>409</v>
      </c>
      <c r="L30" s="613" t="s">
        <v>533</v>
      </c>
      <c r="M30" s="613"/>
      <c r="N30" s="613" t="s">
        <v>443</v>
      </c>
      <c r="O30" s="417" t="s">
        <v>411</v>
      </c>
      <c r="Q30" s="417" t="s">
        <v>427</v>
      </c>
    </row>
    <row r="31" spans="1:31" s="419" customFormat="1">
      <c r="A31" s="419" t="s">
        <v>412</v>
      </c>
      <c r="C31" s="419" t="s">
        <v>413</v>
      </c>
      <c r="E31" s="419" t="s">
        <v>414</v>
      </c>
      <c r="H31" s="419" t="s">
        <v>415</v>
      </c>
      <c r="I31" s="419" t="s">
        <v>413</v>
      </c>
      <c r="L31" s="614" t="s">
        <v>457</v>
      </c>
      <c r="M31" s="614"/>
      <c r="N31" s="614" t="s">
        <v>458</v>
      </c>
      <c r="O31" s="419" t="s">
        <v>415</v>
      </c>
      <c r="Q31" s="419" t="s">
        <v>428</v>
      </c>
    </row>
    <row r="32" spans="1:31">
      <c r="I32" s="398"/>
      <c r="J32" s="398"/>
      <c r="K32" s="398"/>
      <c r="L32" s="612"/>
      <c r="M32" s="612"/>
      <c r="N32" s="612"/>
      <c r="O32" s="398"/>
      <c r="P32" s="398"/>
    </row>
  </sheetData>
  <sheetProtection algorithmName="SHA-512" hashValue="sjWUZGI03ZenKIsFRpUKyBw9VGlIk6aYoo643TpgJpAf6+xJcQuc2z6zt61/86e760+IqhGzMGlrt5X8TScYwQ==" saltValue="2BMY1xkD1ECpBeDCp7xORQ==" spinCount="100000" sheet="1" objects="1" scenarios="1"/>
  <mergeCells count="29"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A12:B12"/>
    <mergeCell ref="J10:J11"/>
    <mergeCell ref="K10:K11"/>
    <mergeCell ref="M10:M11"/>
    <mergeCell ref="N10:N11"/>
    <mergeCell ref="R21:R22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O10:O11"/>
    <mergeCell ref="P10:P11"/>
  </mergeCells>
  <pageMargins left="0.19685039370078741" right="0.19685039370078741" top="0.19685039370078741" bottom="0.19685039370078741" header="0.19685039370078741" footer="0.19685039370078741"/>
  <pageSetup paperSize="10000" scale="7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view="pageBreakPreview" zoomScaleNormal="100" zoomScaleSheetLayoutView="100" workbookViewId="0">
      <selection activeCell="M16" sqref="M16"/>
    </sheetView>
  </sheetViews>
  <sheetFormatPr defaultColWidth="8.85546875" defaultRowHeight="15.75"/>
  <cols>
    <col min="1" max="1" width="39.28515625" style="389" customWidth="1"/>
    <col min="2" max="2" width="11.28515625" style="390" bestFit="1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2.85546875" style="391" customWidth="1"/>
    <col min="10" max="10" width="11.5703125" style="390" customWidth="1"/>
    <col min="11" max="11" width="9.7109375" style="392" customWidth="1"/>
    <col min="12" max="12" width="20.7109375" style="608" customWidth="1"/>
    <col min="13" max="13" width="23.42578125" style="608" customWidth="1"/>
    <col min="14" max="14" width="22.140625" style="608" customWidth="1"/>
    <col min="15" max="15" width="16.42578125" style="392" hidden="1" customWidth="1"/>
    <col min="16" max="16" width="18.140625" style="391" customWidth="1"/>
    <col min="17" max="17" width="21.28515625" style="392" customWidth="1"/>
    <col min="18" max="18" width="42.4257812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5"/>
      <c r="K2" s="397"/>
      <c r="L2" s="609"/>
      <c r="M2" s="609"/>
      <c r="N2" s="609"/>
      <c r="O2" s="397"/>
      <c r="P2" s="394"/>
      <c r="Q2" s="397"/>
    </row>
    <row r="3" spans="1:31">
      <c r="A3" s="394" t="s">
        <v>463</v>
      </c>
      <c r="B3" s="395"/>
      <c r="C3" s="394"/>
      <c r="D3" s="394"/>
      <c r="E3" s="394"/>
      <c r="F3" s="396"/>
      <c r="G3" s="396"/>
      <c r="H3" s="397"/>
      <c r="I3" s="396"/>
      <c r="J3" s="395"/>
      <c r="K3" s="397"/>
      <c r="L3" s="609"/>
      <c r="M3" s="609"/>
      <c r="N3" s="609"/>
      <c r="O3" s="397"/>
      <c r="P3" s="394"/>
      <c r="Q3" s="397"/>
    </row>
    <row r="4" spans="1:31">
      <c r="A4" s="394" t="s">
        <v>527</v>
      </c>
      <c r="B4" s="395"/>
      <c r="C4" s="394"/>
      <c r="D4" s="394"/>
      <c r="E4" s="394"/>
      <c r="F4" s="396"/>
      <c r="G4" s="396"/>
      <c r="H4" s="397"/>
      <c r="I4" s="396"/>
      <c r="J4" s="395"/>
      <c r="K4" s="397"/>
      <c r="L4" s="609"/>
      <c r="M4" s="609"/>
      <c r="N4" s="609"/>
      <c r="O4" s="397"/>
      <c r="P4" s="394"/>
      <c r="Q4" s="397"/>
    </row>
    <row r="5" spans="1:31">
      <c r="A5" s="171" t="s">
        <v>549</v>
      </c>
      <c r="B5" s="395"/>
      <c r="C5" s="394"/>
      <c r="D5" s="394"/>
      <c r="E5" s="394"/>
      <c r="F5" s="396"/>
      <c r="G5" s="396"/>
      <c r="H5" s="397"/>
      <c r="I5" s="396"/>
      <c r="J5" s="395"/>
      <c r="K5" s="397"/>
      <c r="L5" s="609"/>
      <c r="M5" s="609"/>
      <c r="N5" s="609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5"/>
      <c r="K6" s="397"/>
      <c r="L6" s="609"/>
      <c r="M6" s="609"/>
      <c r="N6" s="609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5"/>
      <c r="K7" s="397"/>
      <c r="L7" s="694"/>
      <c r="M7" s="694"/>
      <c r="N7" s="694"/>
      <c r="O7" s="694"/>
      <c r="P7" s="694"/>
      <c r="Q7" s="694"/>
    </row>
    <row r="8" spans="1:31">
      <c r="A8" s="707" t="s">
        <v>510</v>
      </c>
      <c r="B8" s="704" t="s">
        <v>139</v>
      </c>
      <c r="C8" s="704" t="s">
        <v>432</v>
      </c>
      <c r="D8" s="704" t="s">
        <v>433</v>
      </c>
      <c r="E8" s="704"/>
      <c r="F8" s="704" t="s">
        <v>434</v>
      </c>
      <c r="G8" s="704"/>
      <c r="H8" s="704"/>
      <c r="I8" s="704" t="s">
        <v>2</v>
      </c>
      <c r="J8" s="704"/>
      <c r="K8" s="704"/>
      <c r="L8" s="712" t="s">
        <v>112</v>
      </c>
      <c r="M8" s="712"/>
      <c r="N8" s="712"/>
      <c r="O8" s="712"/>
      <c r="P8" s="712"/>
      <c r="Q8" s="712"/>
      <c r="R8" s="704" t="s">
        <v>111</v>
      </c>
    </row>
    <row r="9" spans="1:31" ht="15" customHeight="1">
      <c r="A9" s="707"/>
      <c r="B9" s="704"/>
      <c r="C9" s="704"/>
      <c r="D9" s="704" t="s">
        <v>435</v>
      </c>
      <c r="E9" s="704" t="s">
        <v>436</v>
      </c>
      <c r="F9" s="711" t="s">
        <v>4</v>
      </c>
      <c r="G9" s="704" t="s">
        <v>437</v>
      </c>
      <c r="H9" s="704"/>
      <c r="I9" s="711" t="s">
        <v>4</v>
      </c>
      <c r="J9" s="704" t="s">
        <v>110</v>
      </c>
      <c r="K9" s="704"/>
      <c r="L9" s="709" t="s">
        <v>109</v>
      </c>
      <c r="M9" s="711" t="s">
        <v>108</v>
      </c>
      <c r="N9" s="711"/>
      <c r="O9" s="711"/>
      <c r="P9" s="711" t="s">
        <v>3</v>
      </c>
      <c r="Q9" s="711"/>
      <c r="R9" s="704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707"/>
      <c r="B10" s="704"/>
      <c r="C10" s="704"/>
      <c r="D10" s="704"/>
      <c r="E10" s="704"/>
      <c r="F10" s="711"/>
      <c r="G10" s="712" t="s">
        <v>107</v>
      </c>
      <c r="H10" s="708" t="s">
        <v>6</v>
      </c>
      <c r="I10" s="711"/>
      <c r="J10" s="707" t="s">
        <v>107</v>
      </c>
      <c r="K10" s="708" t="s">
        <v>6</v>
      </c>
      <c r="L10" s="709"/>
      <c r="M10" s="709" t="s">
        <v>106</v>
      </c>
      <c r="N10" s="709" t="s">
        <v>105</v>
      </c>
      <c r="O10" s="708" t="s">
        <v>6</v>
      </c>
      <c r="P10" s="712" t="s">
        <v>104</v>
      </c>
      <c r="Q10" s="713" t="s">
        <v>438</v>
      </c>
      <c r="R10" s="704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39.75" customHeight="1">
      <c r="A11" s="707"/>
      <c r="B11" s="704"/>
      <c r="C11" s="704"/>
      <c r="D11" s="704"/>
      <c r="E11" s="704"/>
      <c r="F11" s="711"/>
      <c r="G11" s="712"/>
      <c r="H11" s="708"/>
      <c r="I11" s="711"/>
      <c r="J11" s="707"/>
      <c r="K11" s="708"/>
      <c r="L11" s="709"/>
      <c r="M11" s="710"/>
      <c r="N11" s="710"/>
      <c r="O11" s="708"/>
      <c r="P11" s="712"/>
      <c r="Q11" s="708"/>
      <c r="R11" s="704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s="394" customFormat="1" ht="29.25" customHeight="1">
      <c r="A12" s="705" t="s">
        <v>524</v>
      </c>
      <c r="B12" s="706"/>
      <c r="C12" s="619"/>
      <c r="D12" s="619"/>
      <c r="E12" s="619"/>
      <c r="F12" s="620"/>
      <c r="G12" s="620"/>
      <c r="H12" s="621"/>
      <c r="I12" s="620"/>
      <c r="J12" s="644"/>
      <c r="K12" s="619"/>
      <c r="L12" s="622">
        <f>L13+L15</f>
        <v>60000000</v>
      </c>
      <c r="M12" s="622">
        <f>M13+M15</f>
        <v>54873540</v>
      </c>
      <c r="N12" s="622">
        <f>SUM(N13,N15)</f>
        <v>5126460</v>
      </c>
      <c r="O12" s="621"/>
      <c r="P12" s="623"/>
      <c r="Q12" s="621"/>
      <c r="R12" s="624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</row>
    <row r="13" spans="1:31" s="394" customFormat="1" ht="22.5" customHeight="1">
      <c r="A13" s="625" t="s">
        <v>525</v>
      </c>
      <c r="B13" s="478"/>
      <c r="C13" s="479"/>
      <c r="D13" s="479"/>
      <c r="E13" s="479"/>
      <c r="F13" s="480"/>
      <c r="G13" s="480"/>
      <c r="H13" s="481"/>
      <c r="I13" s="480"/>
      <c r="J13" s="645"/>
      <c r="K13" s="479"/>
      <c r="L13" s="626">
        <v>32400000</v>
      </c>
      <c r="M13" s="626">
        <f>M14</f>
        <v>31211550</v>
      </c>
      <c r="N13" s="626">
        <f>L13-M13</f>
        <v>1188450</v>
      </c>
      <c r="O13" s="481"/>
      <c r="P13" s="482"/>
      <c r="Q13" s="481"/>
      <c r="R13" s="701" t="s">
        <v>546</v>
      </c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</row>
    <row r="14" spans="1:31" s="394" customFormat="1" ht="38.25" customHeight="1">
      <c r="A14" s="600" t="s">
        <v>535</v>
      </c>
      <c r="B14" s="600" t="s">
        <v>192</v>
      </c>
      <c r="C14" s="602"/>
      <c r="D14" s="602"/>
      <c r="E14" s="602"/>
      <c r="F14" s="601"/>
      <c r="G14" s="601"/>
      <c r="H14" s="603"/>
      <c r="I14" s="601">
        <v>3600</v>
      </c>
      <c r="J14" s="646">
        <v>360</v>
      </c>
      <c r="K14" s="647">
        <f>J14/I14</f>
        <v>0.1</v>
      </c>
      <c r="L14" s="611">
        <v>32400000</v>
      </c>
      <c r="M14" s="611">
        <v>31211550</v>
      </c>
      <c r="N14" s="611">
        <f>L14-M14</f>
        <v>1188450</v>
      </c>
      <c r="O14" s="603"/>
      <c r="P14" s="604"/>
      <c r="Q14" s="603"/>
      <c r="R14" s="702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</row>
    <row r="15" spans="1:31" s="394" customFormat="1" ht="38.25" customHeight="1">
      <c r="A15" s="478" t="s">
        <v>526</v>
      </c>
      <c r="B15" s="627"/>
      <c r="C15" s="479"/>
      <c r="D15" s="479"/>
      <c r="E15" s="479"/>
      <c r="F15" s="480"/>
      <c r="G15" s="480"/>
      <c r="H15" s="481"/>
      <c r="I15" s="480"/>
      <c r="J15" s="645"/>
      <c r="K15" s="479"/>
      <c r="L15" s="626">
        <f>SUM(L16:L17)</f>
        <v>27600000</v>
      </c>
      <c r="M15" s="626">
        <f>M16+M17</f>
        <v>23661990</v>
      </c>
      <c r="N15" s="626">
        <f>L15-M15</f>
        <v>3938010</v>
      </c>
      <c r="O15" s="481"/>
      <c r="P15" s="482"/>
      <c r="Q15" s="481"/>
      <c r="R15" s="702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</row>
    <row r="16" spans="1:31" ht="22.5" customHeight="1">
      <c r="A16" s="600" t="s">
        <v>282</v>
      </c>
      <c r="B16" s="600" t="s">
        <v>94</v>
      </c>
      <c r="C16" s="602"/>
      <c r="D16" s="602"/>
      <c r="E16" s="602"/>
      <c r="F16" s="601"/>
      <c r="G16" s="601"/>
      <c r="H16" s="603"/>
      <c r="I16" s="601">
        <v>15600</v>
      </c>
      <c r="J16" s="646">
        <v>480</v>
      </c>
      <c r="K16" s="647">
        <f t="shared" ref="K16" si="0">J16/I16</f>
        <v>3.0769230769230771E-2</v>
      </c>
      <c r="L16" s="611">
        <v>24636000</v>
      </c>
      <c r="M16" s="661">
        <v>21465840</v>
      </c>
      <c r="N16" s="611">
        <f>L16-M16</f>
        <v>3170160</v>
      </c>
      <c r="O16" s="603"/>
      <c r="P16" s="604"/>
      <c r="Q16" s="616"/>
      <c r="R16" s="702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</row>
    <row r="17" spans="1:31" ht="22.5" customHeight="1">
      <c r="A17" s="600" t="s">
        <v>190</v>
      </c>
      <c r="B17" s="600"/>
      <c r="C17" s="602"/>
      <c r="D17" s="602"/>
      <c r="E17" s="602"/>
      <c r="F17" s="601"/>
      <c r="G17" s="601"/>
      <c r="H17" s="603"/>
      <c r="I17" s="601">
        <v>85040</v>
      </c>
      <c r="J17" s="646"/>
      <c r="K17" s="647"/>
      <c r="L17" s="611">
        <v>2964000</v>
      </c>
      <c r="M17" s="662">
        <v>2196150</v>
      </c>
      <c r="N17" s="611">
        <f>L17-M17</f>
        <v>767850</v>
      </c>
      <c r="O17" s="603"/>
      <c r="P17" s="604"/>
      <c r="Q17" s="616"/>
      <c r="R17" s="703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</row>
    <row r="18" spans="1:31" ht="22.5" customHeight="1"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</row>
    <row r="19" spans="1:31" s="398" customFormat="1" ht="22.5" customHeight="1">
      <c r="A19" s="398" t="s">
        <v>404</v>
      </c>
      <c r="C19" s="398" t="s">
        <v>405</v>
      </c>
      <c r="E19" s="398" t="s">
        <v>440</v>
      </c>
      <c r="H19" s="417"/>
      <c r="I19" s="398" t="s">
        <v>405</v>
      </c>
      <c r="J19" s="648"/>
      <c r="L19" s="612" t="s">
        <v>406</v>
      </c>
      <c r="M19" s="612"/>
      <c r="N19" s="612"/>
      <c r="O19" s="417"/>
      <c r="Q19" s="398" t="s">
        <v>407</v>
      </c>
      <c r="R19" s="649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s="398" customFormat="1">
      <c r="H20" s="417"/>
      <c r="J20" s="648"/>
      <c r="L20" s="612"/>
      <c r="M20" s="612"/>
      <c r="N20" s="612"/>
      <c r="O20" s="417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s="398" customFormat="1">
      <c r="E21" s="418"/>
      <c r="H21" s="419"/>
      <c r="J21" s="648"/>
      <c r="L21" s="612"/>
      <c r="M21" s="612"/>
      <c r="N21" s="612"/>
      <c r="O21" s="419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 s="398" customFormat="1">
      <c r="J22" s="648"/>
      <c r="L22" s="612"/>
      <c r="M22" s="612"/>
      <c r="N22" s="612"/>
    </row>
    <row r="23" spans="1:31" s="417" customFormat="1">
      <c r="A23" s="417" t="s">
        <v>484</v>
      </c>
      <c r="C23" s="417" t="s">
        <v>441</v>
      </c>
      <c r="E23" s="417" t="s">
        <v>410</v>
      </c>
      <c r="H23" s="417" t="s">
        <v>411</v>
      </c>
      <c r="I23" s="417" t="s">
        <v>409</v>
      </c>
      <c r="J23" s="650"/>
      <c r="L23" s="613" t="s">
        <v>533</v>
      </c>
      <c r="M23" s="613"/>
      <c r="N23" s="613" t="s">
        <v>443</v>
      </c>
      <c r="O23" s="417" t="s">
        <v>411</v>
      </c>
      <c r="Q23" s="417" t="s">
        <v>427</v>
      </c>
    </row>
    <row r="24" spans="1:31" s="419" customFormat="1">
      <c r="A24" s="419" t="s">
        <v>412</v>
      </c>
      <c r="C24" s="419" t="s">
        <v>413</v>
      </c>
      <c r="E24" s="419" t="s">
        <v>414</v>
      </c>
      <c r="H24" s="419" t="s">
        <v>415</v>
      </c>
      <c r="I24" s="419" t="s">
        <v>413</v>
      </c>
      <c r="J24" s="651"/>
      <c r="L24" s="614" t="s">
        <v>457</v>
      </c>
      <c r="M24" s="614"/>
      <c r="N24" s="614" t="s">
        <v>458</v>
      </c>
      <c r="O24" s="419" t="s">
        <v>415</v>
      </c>
      <c r="Q24" s="419" t="s">
        <v>428</v>
      </c>
    </row>
    <row r="25" spans="1:31">
      <c r="I25" s="398"/>
      <c r="J25" s="648"/>
      <c r="K25" s="398"/>
      <c r="L25" s="612"/>
      <c r="M25" s="612"/>
      <c r="N25" s="612"/>
      <c r="O25" s="398"/>
      <c r="P25" s="398"/>
    </row>
  </sheetData>
  <sheetProtection algorithmName="SHA-512" hashValue="9rFIJdaZm18T9DgGuc5SrfJUguXxV/N27k7ipzhuE3LQIaVNFOc/z1SX5vfC2ntk3NCs2ewKmKQf63IFmft7Zg==" saltValue="xWDeEHoEdmOrwCgaylu3sQ==" spinCount="100000" sheet="1" objects="1" scenarios="1"/>
  <mergeCells count="29">
    <mergeCell ref="L7:Q7"/>
    <mergeCell ref="R8:R11"/>
    <mergeCell ref="L8:Q8"/>
    <mergeCell ref="I8:K8"/>
    <mergeCell ref="G10:G11"/>
    <mergeCell ref="H10:H11"/>
    <mergeCell ref="Q10:Q11"/>
    <mergeCell ref="O10:O11"/>
    <mergeCell ref="P10:P11"/>
    <mergeCell ref="N10:N11"/>
    <mergeCell ref="L9:L11"/>
    <mergeCell ref="M9:O9"/>
    <mergeCell ref="P9:Q9"/>
    <mergeCell ref="R13:R17"/>
    <mergeCell ref="F8:H8"/>
    <mergeCell ref="A12:B12"/>
    <mergeCell ref="J10:J11"/>
    <mergeCell ref="K10:K11"/>
    <mergeCell ref="M10:M11"/>
    <mergeCell ref="D9:D11"/>
    <mergeCell ref="E9:E11"/>
    <mergeCell ref="F9:F11"/>
    <mergeCell ref="G9:H9"/>
    <mergeCell ref="I9:I11"/>
    <mergeCell ref="J9:K9"/>
    <mergeCell ref="A8:A11"/>
    <mergeCell ref="B8:B11"/>
    <mergeCell ref="C8:C11"/>
    <mergeCell ref="D8:E8"/>
  </mergeCells>
  <pageMargins left="0.19685039370078741" right="0.19685039370078741" top="0.19685039370078741" bottom="0.19685039370078741" header="0.19685039370078741" footer="0.19685039370078741"/>
  <pageSetup paperSize="10000" scale="7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view="pageBreakPreview" topLeftCell="I1" zoomScaleNormal="100" zoomScaleSheetLayoutView="100" workbookViewId="0">
      <selection activeCell="P23" sqref="P23"/>
    </sheetView>
  </sheetViews>
  <sheetFormatPr defaultColWidth="8.85546875" defaultRowHeight="15.75"/>
  <cols>
    <col min="1" max="1" width="37.42578125" style="389" customWidth="1"/>
    <col min="2" max="2" width="17.28515625" style="390" customWidth="1"/>
    <col min="3" max="3" width="24" style="389" hidden="1" customWidth="1"/>
    <col min="4" max="5" width="16.85546875" style="389" hidden="1" customWidth="1"/>
    <col min="6" max="7" width="17.140625" style="391" hidden="1" customWidth="1"/>
    <col min="8" max="8" width="17.140625" style="392" hidden="1" customWidth="1"/>
    <col min="9" max="9" width="15" style="391" customWidth="1"/>
    <col min="10" max="10" width="18.42578125" style="389" customWidth="1"/>
    <col min="11" max="11" width="11.28515625" style="392" customWidth="1"/>
    <col min="12" max="12" width="15.42578125" style="391" customWidth="1"/>
    <col min="13" max="13" width="21.28515625" style="391" customWidth="1"/>
    <col min="14" max="14" width="22.140625" style="391" customWidth="1"/>
    <col min="15" max="15" width="16.42578125" style="392" hidden="1" customWidth="1"/>
    <col min="16" max="16" width="18.140625" style="391" customWidth="1"/>
    <col min="17" max="17" width="26" style="392" customWidth="1"/>
    <col min="18" max="18" width="25.7109375" style="393" customWidth="1"/>
    <col min="19" max="19" width="32.140625" style="389" customWidth="1"/>
    <col min="20" max="256" width="11.42578125" style="389" customWidth="1"/>
    <col min="257" max="16384" width="8.85546875" style="389"/>
  </cols>
  <sheetData>
    <row r="1" spans="1:31">
      <c r="A1" s="389" t="s">
        <v>0</v>
      </c>
    </row>
    <row r="2" spans="1:31">
      <c r="A2" s="394" t="s">
        <v>115</v>
      </c>
      <c r="B2" s="395"/>
      <c r="C2" s="394"/>
      <c r="D2" s="394"/>
      <c r="E2" s="394"/>
      <c r="F2" s="396"/>
      <c r="G2" s="396"/>
      <c r="H2" s="397"/>
      <c r="I2" s="396"/>
      <c r="J2" s="394"/>
      <c r="K2" s="397"/>
      <c r="L2" s="396"/>
      <c r="M2" s="396"/>
      <c r="N2" s="396"/>
      <c r="O2" s="397"/>
      <c r="P2" s="394"/>
      <c r="Q2" s="397"/>
    </row>
    <row r="3" spans="1:31">
      <c r="A3" s="394" t="s">
        <v>463</v>
      </c>
      <c r="B3" s="395"/>
      <c r="C3" s="394"/>
      <c r="D3" s="394"/>
      <c r="E3" s="394"/>
      <c r="F3" s="396"/>
      <c r="G3" s="396"/>
      <c r="H3" s="397"/>
      <c r="I3" s="396"/>
      <c r="J3" s="394"/>
      <c r="K3" s="397"/>
      <c r="L3" s="396"/>
      <c r="M3" s="396"/>
      <c r="N3" s="396"/>
      <c r="O3" s="397"/>
      <c r="P3" s="394"/>
      <c r="Q3" s="397"/>
    </row>
    <row r="4" spans="1:31">
      <c r="A4" s="394" t="s">
        <v>490</v>
      </c>
      <c r="B4" s="395"/>
      <c r="C4" s="394"/>
      <c r="D4" s="394"/>
      <c r="E4" s="394"/>
      <c r="F4" s="396"/>
      <c r="G4" s="396"/>
      <c r="H4" s="397"/>
      <c r="I4" s="396"/>
      <c r="J4" s="394"/>
      <c r="K4" s="397"/>
      <c r="L4" s="396"/>
      <c r="M4" s="396"/>
      <c r="N4" s="396"/>
      <c r="O4" s="397"/>
      <c r="P4" s="394"/>
      <c r="Q4" s="397"/>
    </row>
    <row r="5" spans="1:31">
      <c r="A5" s="171" t="s">
        <v>530</v>
      </c>
      <c r="B5" s="395"/>
      <c r="C5" s="394"/>
      <c r="D5" s="394"/>
      <c r="E5" s="394"/>
      <c r="F5" s="396"/>
      <c r="G5" s="396"/>
      <c r="H5" s="397"/>
      <c r="I5" s="396"/>
      <c r="J5" s="394"/>
      <c r="K5" s="397"/>
      <c r="L5" s="396"/>
      <c r="M5" s="396"/>
      <c r="N5" s="396"/>
      <c r="O5" s="397"/>
      <c r="P5" s="394"/>
      <c r="Q5" s="397"/>
    </row>
    <row r="6" spans="1:31">
      <c r="A6" s="398"/>
      <c r="B6" s="395"/>
      <c r="C6" s="394"/>
      <c r="D6" s="394"/>
      <c r="E6" s="394"/>
      <c r="F6" s="396"/>
      <c r="G6" s="396"/>
      <c r="H6" s="397"/>
      <c r="I6" s="396"/>
      <c r="J6" s="394"/>
      <c r="K6" s="397"/>
      <c r="L6" s="396"/>
      <c r="M6" s="396"/>
      <c r="N6" s="396"/>
      <c r="O6" s="397"/>
      <c r="P6" s="394"/>
      <c r="Q6" s="397"/>
    </row>
    <row r="7" spans="1:31">
      <c r="A7" s="394" t="s">
        <v>431</v>
      </c>
      <c r="B7" s="395"/>
      <c r="C7" s="394"/>
      <c r="D7" s="394"/>
      <c r="E7" s="394"/>
      <c r="F7" s="396"/>
      <c r="G7" s="396"/>
      <c r="H7" s="397"/>
      <c r="I7" s="396"/>
      <c r="J7" s="394"/>
      <c r="K7" s="397"/>
      <c r="L7" s="694"/>
      <c r="M7" s="694"/>
      <c r="N7" s="694"/>
      <c r="O7" s="694"/>
      <c r="P7" s="694"/>
      <c r="Q7" s="694"/>
    </row>
    <row r="8" spans="1:31">
      <c r="A8" s="718" t="s">
        <v>114</v>
      </c>
      <c r="B8" s="714" t="s">
        <v>113</v>
      </c>
      <c r="C8" s="714" t="s">
        <v>432</v>
      </c>
      <c r="D8" s="714" t="s">
        <v>433</v>
      </c>
      <c r="E8" s="714"/>
      <c r="F8" s="714" t="s">
        <v>434</v>
      </c>
      <c r="G8" s="714"/>
      <c r="H8" s="714"/>
      <c r="I8" s="714" t="s">
        <v>2</v>
      </c>
      <c r="J8" s="714"/>
      <c r="K8" s="714"/>
      <c r="L8" s="719" t="s">
        <v>112</v>
      </c>
      <c r="M8" s="719"/>
      <c r="N8" s="719"/>
      <c r="O8" s="719"/>
      <c r="P8" s="719"/>
      <c r="Q8" s="719"/>
      <c r="R8" s="714" t="s">
        <v>111</v>
      </c>
    </row>
    <row r="9" spans="1:31">
      <c r="A9" s="718"/>
      <c r="B9" s="714"/>
      <c r="C9" s="714"/>
      <c r="D9" s="714" t="s">
        <v>435</v>
      </c>
      <c r="E9" s="714" t="s">
        <v>436</v>
      </c>
      <c r="F9" s="715" t="s">
        <v>4</v>
      </c>
      <c r="G9" s="714" t="s">
        <v>437</v>
      </c>
      <c r="H9" s="714"/>
      <c r="I9" s="715" t="s">
        <v>4</v>
      </c>
      <c r="J9" s="714" t="s">
        <v>110</v>
      </c>
      <c r="K9" s="714"/>
      <c r="L9" s="715" t="s">
        <v>109</v>
      </c>
      <c r="M9" s="715" t="s">
        <v>108</v>
      </c>
      <c r="N9" s="715"/>
      <c r="O9" s="715"/>
      <c r="P9" s="715" t="s">
        <v>3</v>
      </c>
      <c r="Q9" s="715"/>
      <c r="R9" s="714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</row>
    <row r="10" spans="1:31">
      <c r="A10" s="718"/>
      <c r="B10" s="714"/>
      <c r="C10" s="714"/>
      <c r="D10" s="714"/>
      <c r="E10" s="714"/>
      <c r="F10" s="715"/>
      <c r="G10" s="719" t="s">
        <v>107</v>
      </c>
      <c r="H10" s="717" t="s">
        <v>6</v>
      </c>
      <c r="I10" s="715"/>
      <c r="J10" s="718" t="s">
        <v>107</v>
      </c>
      <c r="K10" s="717" t="s">
        <v>6</v>
      </c>
      <c r="L10" s="715"/>
      <c r="M10" s="715" t="s">
        <v>106</v>
      </c>
      <c r="N10" s="715" t="s">
        <v>105</v>
      </c>
      <c r="O10" s="717" t="s">
        <v>6</v>
      </c>
      <c r="P10" s="719" t="s">
        <v>104</v>
      </c>
      <c r="Q10" s="716" t="s">
        <v>438</v>
      </c>
      <c r="R10" s="714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</row>
    <row r="11" spans="1:31" ht="39.75" customHeight="1">
      <c r="A11" s="718"/>
      <c r="B11" s="714"/>
      <c r="C11" s="714"/>
      <c r="D11" s="714"/>
      <c r="E11" s="714"/>
      <c r="F11" s="715"/>
      <c r="G11" s="719"/>
      <c r="H11" s="717"/>
      <c r="I11" s="715"/>
      <c r="J11" s="718"/>
      <c r="K11" s="717"/>
      <c r="L11" s="715"/>
      <c r="M11" s="719"/>
      <c r="N11" s="719"/>
      <c r="O11" s="717"/>
      <c r="P11" s="719"/>
      <c r="Q11" s="717"/>
      <c r="R11" s="714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</row>
    <row r="12" spans="1:31" s="394" customFormat="1">
      <c r="A12" s="477" t="s">
        <v>465</v>
      </c>
      <c r="B12" s="478"/>
      <c r="C12" s="479"/>
      <c r="D12" s="479"/>
      <c r="E12" s="479"/>
      <c r="F12" s="480" t="e">
        <f>F13</f>
        <v>#REF!</v>
      </c>
      <c r="G12" s="480" t="e">
        <f>G13</f>
        <v>#REF!</v>
      </c>
      <c r="H12" s="481" t="e">
        <f>G12/F12</f>
        <v>#REF!</v>
      </c>
      <c r="I12" s="480">
        <f>I13</f>
        <v>8338</v>
      </c>
      <c r="J12" s="480">
        <f>J13</f>
        <v>8323</v>
      </c>
      <c r="K12" s="481">
        <f>J12/I12</f>
        <v>0.99820100743583595</v>
      </c>
      <c r="L12" s="480">
        <f>L13</f>
        <v>41690000</v>
      </c>
      <c r="M12" s="480">
        <f>M13</f>
        <v>41690000</v>
      </c>
      <c r="N12" s="480">
        <f>L12-M12</f>
        <v>0</v>
      </c>
      <c r="O12" s="481">
        <f>M12/L12</f>
        <v>1</v>
      </c>
      <c r="P12" s="482">
        <f>P13</f>
        <v>41615000</v>
      </c>
      <c r="Q12" s="483"/>
      <c r="R12" s="484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</row>
    <row r="13" spans="1:31" ht="81.75" customHeight="1">
      <c r="A13" s="471"/>
      <c r="B13" s="409" t="s">
        <v>467</v>
      </c>
      <c r="C13" s="410"/>
      <c r="D13" s="410"/>
      <c r="E13" s="410"/>
      <c r="F13" s="241" t="e">
        <f>#REF!+#REF!+#REF!</f>
        <v>#REF!</v>
      </c>
      <c r="G13" s="241" t="e">
        <f>#REF!+#REF!+#REF!</f>
        <v>#REF!</v>
      </c>
      <c r="H13" s="411" t="e">
        <f>G13/F13</f>
        <v>#REF!</v>
      </c>
      <c r="I13" s="241">
        <v>8338</v>
      </c>
      <c r="J13" s="241">
        <v>8323</v>
      </c>
      <c r="K13" s="539">
        <f>J13/I13</f>
        <v>0.99820100743583595</v>
      </c>
      <c r="L13" s="241">
        <v>41690000</v>
      </c>
      <c r="M13" s="241">
        <v>41690000</v>
      </c>
      <c r="N13" s="412">
        <f>M13-L13</f>
        <v>0</v>
      </c>
      <c r="O13" s="241" t="e">
        <f>#REF!</f>
        <v>#REF!</v>
      </c>
      <c r="P13" s="413">
        <v>41615000</v>
      </c>
      <c r="Q13" s="541">
        <f>P13/M13</f>
        <v>0.99820100743583595</v>
      </c>
      <c r="R13" s="485" t="s">
        <v>485</v>
      </c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</row>
    <row r="14" spans="1:31" s="416" customFormat="1" ht="29.25" customHeight="1">
      <c r="A14" s="486" t="s">
        <v>439</v>
      </c>
      <c r="B14" s="486"/>
      <c r="C14" s="487"/>
      <c r="D14" s="487"/>
      <c r="E14" s="488"/>
      <c r="F14" s="489" t="e">
        <f>#REF!+#REF!+#REF!</f>
        <v>#REF!</v>
      </c>
      <c r="G14" s="489" t="e">
        <f>#REF!+#REF!+#REF!</f>
        <v>#REF!</v>
      </c>
      <c r="H14" s="489"/>
      <c r="I14" s="490">
        <f>I13</f>
        <v>8338</v>
      </c>
      <c r="J14" s="490">
        <f t="shared" ref="J14:P14" si="0">J13</f>
        <v>8323</v>
      </c>
      <c r="K14" s="540">
        <f>J14/I14</f>
        <v>0.99820100743583595</v>
      </c>
      <c r="L14" s="490">
        <f t="shared" si="0"/>
        <v>41690000</v>
      </c>
      <c r="M14" s="490">
        <f t="shared" si="0"/>
        <v>41690000</v>
      </c>
      <c r="N14" s="490">
        <f t="shared" si="0"/>
        <v>0</v>
      </c>
      <c r="O14" s="490" t="e">
        <f t="shared" si="0"/>
        <v>#REF!</v>
      </c>
      <c r="P14" s="490">
        <f t="shared" si="0"/>
        <v>41615000</v>
      </c>
      <c r="Q14" s="454"/>
      <c r="R14" s="488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</row>
    <row r="15" spans="1:31"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</row>
    <row r="16" spans="1:31" s="398" customFormat="1">
      <c r="A16" s="398" t="s">
        <v>404</v>
      </c>
      <c r="C16" s="398" t="s">
        <v>405</v>
      </c>
      <c r="E16" s="398" t="s">
        <v>440</v>
      </c>
      <c r="H16" s="417"/>
      <c r="I16" s="398" t="s">
        <v>405</v>
      </c>
      <c r="L16" s="398" t="s">
        <v>406</v>
      </c>
      <c r="O16" s="417"/>
      <c r="Q16" s="398" t="s">
        <v>407</v>
      </c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s="398" customFormat="1">
      <c r="H17" s="417"/>
      <c r="O17" s="417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398" customFormat="1">
      <c r="E18" s="418"/>
      <c r="H18" s="419"/>
      <c r="O18" s="41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s="398" customFormat="1"/>
    <row r="20" spans="1:31" s="417" customFormat="1">
      <c r="A20" s="417" t="s">
        <v>408</v>
      </c>
      <c r="C20" s="417" t="s">
        <v>441</v>
      </c>
      <c r="E20" s="417" t="s">
        <v>410</v>
      </c>
      <c r="H20" s="417" t="s">
        <v>411</v>
      </c>
      <c r="I20" s="417" t="s">
        <v>409</v>
      </c>
      <c r="L20" s="417" t="s">
        <v>533</v>
      </c>
      <c r="N20" s="417" t="s">
        <v>443</v>
      </c>
      <c r="O20" s="417" t="s">
        <v>411</v>
      </c>
      <c r="Q20" s="417" t="s">
        <v>427</v>
      </c>
    </row>
    <row r="21" spans="1:31" s="419" customFormat="1">
      <c r="A21" s="419" t="s">
        <v>412</v>
      </c>
      <c r="C21" s="419" t="s">
        <v>413</v>
      </c>
      <c r="E21" s="419" t="s">
        <v>414</v>
      </c>
      <c r="H21" s="419" t="s">
        <v>415</v>
      </c>
      <c r="I21" s="419" t="s">
        <v>413</v>
      </c>
      <c r="L21" s="419" t="s">
        <v>457</v>
      </c>
      <c r="N21" s="419" t="s">
        <v>458</v>
      </c>
      <c r="O21" s="419" t="s">
        <v>415</v>
      </c>
      <c r="Q21" s="419" t="s">
        <v>428</v>
      </c>
    </row>
    <row r="22" spans="1:31">
      <c r="I22" s="398"/>
      <c r="J22" s="398"/>
      <c r="K22" s="398"/>
      <c r="L22" s="398"/>
      <c r="M22" s="398"/>
      <c r="N22" s="398"/>
      <c r="O22" s="398"/>
      <c r="P22" s="398"/>
    </row>
  </sheetData>
  <sheetProtection algorithmName="SHA-512" hashValue="ge0eP0DYnn001SF10kiOS4L3SqSi+wbD4gPhOb+3tuQa43E8DQ56u5fEDjQ+C945BZ90NtvwmX+S4BmHE1vwmQ==" saltValue="qZodw0+QTnbbIgpMTwmRxg==" spinCount="100000" sheet="1" objects="1" scenarios="1"/>
  <mergeCells count="27"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</mergeCells>
  <pageMargins left="0.19685039370078741" right="0.19685039370078741" top="0.19685039370078741" bottom="0.19685039370078741" header="0.19685039370078741" footer="0.19685039370078741"/>
  <pageSetup paperSize="10000" scale="5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="62" zoomScaleNormal="70" zoomScaleSheetLayoutView="62" workbookViewId="0">
      <pane ySplit="12" topLeftCell="A19" activePane="bottomLeft" state="frozen"/>
      <selection pane="bottomLeft" activeCell="E27" sqref="E27"/>
    </sheetView>
  </sheetViews>
  <sheetFormatPr defaultRowHeight="15"/>
  <cols>
    <col min="1" max="1" width="47.140625" customWidth="1"/>
    <col min="2" max="2" width="13.42578125" customWidth="1"/>
    <col min="3" max="3" width="19.28515625" style="121" customWidth="1"/>
    <col min="4" max="4" width="13.85546875" style="121" customWidth="1"/>
    <col min="5" max="5" width="13.28515625" customWidth="1"/>
    <col min="6" max="6" width="22.28515625" style="121" bestFit="1" customWidth="1"/>
    <col min="7" max="7" width="21.5703125" style="121" customWidth="1"/>
    <col min="8" max="8" width="22" style="121" customWidth="1"/>
    <col min="9" max="9" width="10.140625" style="121" customWidth="1"/>
    <col min="10" max="10" width="22.85546875" style="121" customWidth="1"/>
    <col min="11" max="11" width="16.5703125" style="121" customWidth="1"/>
    <col min="12" max="12" width="32.5703125" customWidth="1"/>
  </cols>
  <sheetData>
    <row r="1" spans="1:17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7">
      <c r="A2" s="120" t="s">
        <v>137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7" ht="15" customHeight="1">
      <c r="A3" s="119" t="s">
        <v>125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7" s="121" customFormat="1" ht="15" customHeight="1">
      <c r="A4" s="119" t="s">
        <v>430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7" ht="15" customHeight="1">
      <c r="A5" s="171" t="s">
        <v>543</v>
      </c>
      <c r="B5" s="121"/>
      <c r="E5" s="121"/>
      <c r="L5" s="121"/>
    </row>
    <row r="6" spans="1:17" ht="8.25" customHeight="1">
      <c r="A6" s="120"/>
      <c r="B6" s="121"/>
      <c r="E6" s="121"/>
      <c r="L6" s="121"/>
    </row>
    <row r="7" spans="1:17" ht="24" customHeight="1">
      <c r="A7" s="723" t="s">
        <v>138</v>
      </c>
      <c r="B7" s="723" t="s">
        <v>139</v>
      </c>
      <c r="C7" s="725" t="s">
        <v>2</v>
      </c>
      <c r="D7" s="725"/>
      <c r="E7" s="725"/>
      <c r="F7" s="720" t="s">
        <v>112</v>
      </c>
      <c r="G7" s="720"/>
      <c r="H7" s="720"/>
      <c r="I7" s="720"/>
      <c r="J7" s="720"/>
      <c r="K7" s="720"/>
      <c r="L7" s="723" t="s">
        <v>111</v>
      </c>
    </row>
    <row r="8" spans="1:17" s="121" customFormat="1" ht="24" customHeight="1">
      <c r="A8" s="723"/>
      <c r="B8" s="723"/>
      <c r="C8" s="721" t="s">
        <v>4</v>
      </c>
      <c r="D8" s="725" t="s">
        <v>110</v>
      </c>
      <c r="E8" s="725"/>
      <c r="F8" s="721" t="s">
        <v>109</v>
      </c>
      <c r="G8" s="721" t="s">
        <v>108</v>
      </c>
      <c r="H8" s="721"/>
      <c r="I8" s="721"/>
      <c r="J8" s="721" t="s">
        <v>3</v>
      </c>
      <c r="K8" s="721"/>
      <c r="L8" s="723"/>
    </row>
    <row r="9" spans="1:17" s="121" customFormat="1" ht="24" customHeight="1">
      <c r="A9" s="723"/>
      <c r="B9" s="723"/>
      <c r="C9" s="721"/>
      <c r="D9" s="726" t="s">
        <v>107</v>
      </c>
      <c r="E9" s="722" t="s">
        <v>6</v>
      </c>
      <c r="F9" s="721"/>
      <c r="G9" s="721" t="s">
        <v>106</v>
      </c>
      <c r="H9" s="721" t="s">
        <v>105</v>
      </c>
      <c r="I9" s="722" t="s">
        <v>6</v>
      </c>
      <c r="J9" s="720" t="s">
        <v>104</v>
      </c>
      <c r="K9" s="724" t="s">
        <v>6</v>
      </c>
      <c r="L9" s="723"/>
    </row>
    <row r="10" spans="1:17" ht="21" customHeight="1">
      <c r="A10" s="723"/>
      <c r="B10" s="723"/>
      <c r="C10" s="721"/>
      <c r="D10" s="726"/>
      <c r="E10" s="722"/>
      <c r="F10" s="721"/>
      <c r="G10" s="720"/>
      <c r="H10" s="720"/>
      <c r="I10" s="722"/>
      <c r="J10" s="720"/>
      <c r="K10" s="722"/>
      <c r="L10" s="723"/>
    </row>
    <row r="11" spans="1:17" s="217" customFormat="1" ht="34.5" customHeight="1">
      <c r="A11" s="628" t="s">
        <v>126</v>
      </c>
      <c r="B11" s="629"/>
      <c r="C11" s="629"/>
      <c r="D11" s="629"/>
      <c r="E11" s="630">
        <f>SUM(E12+E15)</f>
        <v>0</v>
      </c>
      <c r="F11" s="463">
        <f>F12+F15</f>
        <v>192655000</v>
      </c>
      <c r="G11" s="463">
        <f>G12+G15</f>
        <v>192655000</v>
      </c>
      <c r="H11" s="631">
        <f t="shared" ref="H11:H20" si="0">SUM(H12)</f>
        <v>0</v>
      </c>
      <c r="I11" s="631">
        <f t="shared" ref="I11:I20" si="1">G11/F11*100</f>
        <v>100</v>
      </c>
      <c r="J11" s="463">
        <f>J12+J15</f>
        <v>190957000</v>
      </c>
      <c r="K11" s="463">
        <f>J11/G11*100</f>
        <v>99.118631751057592</v>
      </c>
      <c r="L11" s="463"/>
    </row>
    <row r="12" spans="1:17" s="121" customFormat="1" ht="15" customHeight="1">
      <c r="A12" s="242" t="s">
        <v>140</v>
      </c>
      <c r="B12" s="243"/>
      <c r="C12" s="244">
        <f>C13</f>
        <v>0</v>
      </c>
      <c r="D12" s="243"/>
      <c r="E12" s="243"/>
      <c r="F12" s="245">
        <f>F13</f>
        <v>77955000</v>
      </c>
      <c r="G12" s="245">
        <f>G13</f>
        <v>77955000</v>
      </c>
      <c r="H12" s="246">
        <f t="shared" si="0"/>
        <v>0</v>
      </c>
      <c r="I12" s="246">
        <f t="shared" si="1"/>
        <v>100</v>
      </c>
      <c r="J12" s="245">
        <f>J13</f>
        <v>76338000</v>
      </c>
      <c r="K12" s="247">
        <f>J12/G12*100</f>
        <v>97.925726380604189</v>
      </c>
      <c r="L12" s="248"/>
    </row>
    <row r="13" spans="1:17" s="146" customFormat="1" ht="15" customHeight="1">
      <c r="A13" s="249" t="s">
        <v>127</v>
      </c>
      <c r="B13" s="250"/>
      <c r="C13" s="251"/>
      <c r="D13" s="250"/>
      <c r="E13" s="251"/>
      <c r="F13" s="252">
        <f>F14</f>
        <v>77955000</v>
      </c>
      <c r="G13" s="252">
        <f>G14</f>
        <v>77955000</v>
      </c>
      <c r="H13" s="252">
        <f>H14</f>
        <v>0</v>
      </c>
      <c r="I13" s="251">
        <v>0</v>
      </c>
      <c r="J13" s="252">
        <f>J14</f>
        <v>76338000</v>
      </c>
      <c r="K13" s="253">
        <f>J13/G13*100</f>
        <v>97.925726380604189</v>
      </c>
      <c r="L13" s="727" t="s">
        <v>423</v>
      </c>
      <c r="M13" s="732"/>
      <c r="N13" s="733"/>
      <c r="O13" s="733"/>
      <c r="P13" s="733"/>
    </row>
    <row r="14" spans="1:17" s="146" customFormat="1" ht="111.75" customHeight="1">
      <c r="A14" s="249" t="s">
        <v>128</v>
      </c>
      <c r="B14" s="250" t="s">
        <v>424</v>
      </c>
      <c r="C14" s="251">
        <v>15591</v>
      </c>
      <c r="D14" s="252">
        <v>17434</v>
      </c>
      <c r="E14" s="251">
        <f>D14/C14*100</f>
        <v>111.82092232698351</v>
      </c>
      <c r="F14" s="252">
        <v>77955000</v>
      </c>
      <c r="G14" s="251">
        <v>77955000</v>
      </c>
      <c r="H14" s="251"/>
      <c r="I14" s="251">
        <v>0</v>
      </c>
      <c r="J14" s="251">
        <v>76338000</v>
      </c>
      <c r="K14" s="253">
        <f>J14/G14*100</f>
        <v>97.925726380604189</v>
      </c>
      <c r="L14" s="728"/>
      <c r="M14" s="184"/>
      <c r="N14" s="185"/>
      <c r="O14" s="185"/>
      <c r="P14" s="185"/>
      <c r="Q14" s="185"/>
    </row>
    <row r="15" spans="1:17" s="146" customFormat="1" ht="26.25" customHeight="1">
      <c r="A15" s="254" t="s">
        <v>133</v>
      </c>
      <c r="B15" s="250"/>
      <c r="C15" s="255">
        <f>C16</f>
        <v>0</v>
      </c>
      <c r="D15" s="250"/>
      <c r="E15" s="255"/>
      <c r="F15" s="256">
        <f>F16</f>
        <v>114700000</v>
      </c>
      <c r="G15" s="256">
        <f>G16</f>
        <v>114700000</v>
      </c>
      <c r="H15" s="246">
        <f t="shared" si="0"/>
        <v>0</v>
      </c>
      <c r="I15" s="246">
        <f t="shared" si="1"/>
        <v>100</v>
      </c>
      <c r="J15" s="256">
        <f>J16</f>
        <v>114619000</v>
      </c>
      <c r="K15" s="257">
        <f t="shared" ref="K15:K20" si="2">J15/G15*100</f>
        <v>99.929380993897126</v>
      </c>
      <c r="L15" s="258"/>
    </row>
    <row r="16" spans="1:17" s="146" customFormat="1" ht="15" customHeight="1">
      <c r="A16" s="259" t="s">
        <v>134</v>
      </c>
      <c r="B16" s="250"/>
      <c r="C16" s="256"/>
      <c r="D16" s="250"/>
      <c r="E16" s="255"/>
      <c r="F16" s="256">
        <f>F18+F20</f>
        <v>114700000</v>
      </c>
      <c r="G16" s="256">
        <f>G18+G20</f>
        <v>114700000</v>
      </c>
      <c r="H16" s="246">
        <f t="shared" si="0"/>
        <v>0</v>
      </c>
      <c r="I16" s="246">
        <f t="shared" si="1"/>
        <v>100</v>
      </c>
      <c r="J16" s="256">
        <f>J18+J20</f>
        <v>114619000</v>
      </c>
      <c r="K16" s="257">
        <f t="shared" si="2"/>
        <v>99.929380993897126</v>
      </c>
      <c r="L16" s="258"/>
    </row>
    <row r="17" spans="1:13" s="146" customFormat="1" ht="15" customHeight="1">
      <c r="A17" s="260" t="s">
        <v>135</v>
      </c>
      <c r="B17" s="250"/>
      <c r="C17" s="255"/>
      <c r="D17" s="250"/>
      <c r="E17" s="255"/>
      <c r="F17" s="255"/>
      <c r="G17" s="255"/>
      <c r="H17" s="246"/>
      <c r="I17" s="261"/>
      <c r="J17" s="255"/>
      <c r="K17" s="262"/>
      <c r="L17" s="727" t="s">
        <v>78</v>
      </c>
    </row>
    <row r="18" spans="1:13" s="146" customFormat="1" ht="15" customHeight="1">
      <c r="A18" s="263" t="s">
        <v>128</v>
      </c>
      <c r="B18" s="250" t="s">
        <v>95</v>
      </c>
      <c r="C18" s="255">
        <v>20</v>
      </c>
      <c r="D18" s="255">
        <v>13</v>
      </c>
      <c r="E18" s="264">
        <f>D18/C18*100</f>
        <v>65</v>
      </c>
      <c r="F18" s="255">
        <v>75700000</v>
      </c>
      <c r="G18" s="255">
        <v>75700000</v>
      </c>
      <c r="H18" s="246">
        <f t="shared" si="0"/>
        <v>0</v>
      </c>
      <c r="I18" s="261">
        <f>G18/F18*100</f>
        <v>100</v>
      </c>
      <c r="J18" s="255">
        <v>75685000</v>
      </c>
      <c r="K18" s="262">
        <f t="shared" si="2"/>
        <v>99.980184940554821</v>
      </c>
      <c r="L18" s="728"/>
    </row>
    <row r="19" spans="1:13" s="146" customFormat="1" ht="15" customHeight="1">
      <c r="A19" s="260" t="s">
        <v>136</v>
      </c>
      <c r="B19" s="265"/>
      <c r="C19" s="256"/>
      <c r="D19" s="265"/>
      <c r="E19" s="256"/>
      <c r="F19" s="256"/>
      <c r="G19" s="256"/>
      <c r="H19" s="246"/>
      <c r="I19" s="261"/>
      <c r="J19" s="256"/>
      <c r="K19" s="257"/>
      <c r="L19" s="727" t="s">
        <v>78</v>
      </c>
    </row>
    <row r="20" spans="1:13" s="146" customFormat="1" ht="14.25" customHeight="1">
      <c r="A20" s="263" t="s">
        <v>128</v>
      </c>
      <c r="B20" s="250" t="s">
        <v>95</v>
      </c>
      <c r="C20" s="255">
        <v>26</v>
      </c>
      <c r="D20" s="255">
        <v>23</v>
      </c>
      <c r="E20" s="264">
        <f>D20/C20*100</f>
        <v>88.461538461538453</v>
      </c>
      <c r="F20" s="255">
        <v>39000000</v>
      </c>
      <c r="G20" s="255">
        <v>39000000</v>
      </c>
      <c r="H20" s="246">
        <f t="shared" si="0"/>
        <v>0</v>
      </c>
      <c r="I20" s="261">
        <f t="shared" si="1"/>
        <v>100</v>
      </c>
      <c r="J20" s="255">
        <v>38934000</v>
      </c>
      <c r="K20" s="262">
        <f t="shared" si="2"/>
        <v>99.830769230769235</v>
      </c>
      <c r="L20" s="729"/>
    </row>
    <row r="21" spans="1:13" s="121" customFormat="1" ht="15" customHeight="1">
      <c r="A21" s="263" t="s">
        <v>144</v>
      </c>
      <c r="B21" s="250"/>
      <c r="C21" s="255"/>
      <c r="D21" s="250"/>
      <c r="E21" s="255"/>
      <c r="F21" s="255"/>
      <c r="G21" s="255"/>
      <c r="H21" s="255"/>
      <c r="I21" s="255"/>
      <c r="J21" s="255"/>
      <c r="K21" s="255"/>
      <c r="L21" s="728"/>
    </row>
    <row r="22" spans="1:13" s="121" customFormat="1" ht="15" customHeight="1">
      <c r="A22" s="263"/>
      <c r="B22" s="250"/>
      <c r="C22" s="255"/>
      <c r="D22" s="250"/>
      <c r="E22" s="255"/>
      <c r="F22" s="255"/>
      <c r="G22" s="255"/>
      <c r="H22" s="255"/>
      <c r="I22" s="255"/>
      <c r="J22" s="255"/>
      <c r="K22" s="255"/>
      <c r="L22" s="266"/>
    </row>
    <row r="23" spans="1:13" s="465" customFormat="1" ht="28.5" customHeight="1">
      <c r="A23" s="464" t="s">
        <v>123</v>
      </c>
      <c r="B23" s="267"/>
      <c r="C23" s="268">
        <f>C25</f>
        <v>0</v>
      </c>
      <c r="D23" s="267"/>
      <c r="E23" s="269"/>
      <c r="F23" s="269">
        <f>F25</f>
        <v>10230000</v>
      </c>
      <c r="G23" s="269">
        <f>G25</f>
        <v>10230000</v>
      </c>
      <c r="H23" s="268">
        <f>SUM(H24)</f>
        <v>0</v>
      </c>
      <c r="I23" s="268">
        <f>G23/F23*100</f>
        <v>100</v>
      </c>
      <c r="J23" s="269">
        <f>J25</f>
        <v>10230000</v>
      </c>
      <c r="K23" s="269">
        <f>K25</f>
        <v>100</v>
      </c>
      <c r="L23" s="269"/>
    </row>
    <row r="24" spans="1:13" s="173" customFormat="1" ht="15" customHeight="1">
      <c r="A24" s="270" t="s">
        <v>129</v>
      </c>
      <c r="B24" s="271"/>
      <c r="C24" s="246"/>
      <c r="D24" s="271"/>
      <c r="E24" s="261"/>
      <c r="F24" s="272"/>
      <c r="G24" s="261"/>
      <c r="H24" s="261"/>
      <c r="I24" s="261"/>
      <c r="J24" s="261"/>
      <c r="K24" s="261"/>
      <c r="L24" s="273"/>
    </row>
    <row r="25" spans="1:13" s="173" customFormat="1" ht="21" customHeight="1">
      <c r="A25" s="274" t="s">
        <v>141</v>
      </c>
      <c r="B25" s="275"/>
      <c r="C25" s="246"/>
      <c r="D25" s="275"/>
      <c r="E25" s="246"/>
      <c r="F25" s="276">
        <f>F26</f>
        <v>10230000</v>
      </c>
      <c r="G25" s="246">
        <f>SUM(G26)</f>
        <v>10230000</v>
      </c>
      <c r="H25" s="246">
        <f>SUM(H26)</f>
        <v>0</v>
      </c>
      <c r="I25" s="246">
        <f>SUM(I26)</f>
        <v>100</v>
      </c>
      <c r="J25" s="246">
        <f>SUM(J26)</f>
        <v>10230000</v>
      </c>
      <c r="K25" s="246">
        <f>SUM(K26)</f>
        <v>100</v>
      </c>
      <c r="L25" s="730" t="s">
        <v>400</v>
      </c>
    </row>
    <row r="26" spans="1:13" s="175" customFormat="1" ht="54.75" customHeight="1">
      <c r="A26" s="240" t="s">
        <v>128</v>
      </c>
      <c r="B26" s="271" t="s">
        <v>142</v>
      </c>
      <c r="C26" s="261">
        <v>55297</v>
      </c>
      <c r="D26" s="277">
        <v>55297</v>
      </c>
      <c r="E26" s="264">
        <f>D26/C26*100</f>
        <v>100</v>
      </c>
      <c r="F26" s="272">
        <v>10230000</v>
      </c>
      <c r="G26" s="261">
        <v>10230000</v>
      </c>
      <c r="H26" s="261">
        <v>0</v>
      </c>
      <c r="I26" s="261">
        <f>G26/F26*100</f>
        <v>100</v>
      </c>
      <c r="J26" s="261">
        <v>10230000</v>
      </c>
      <c r="K26" s="261">
        <f>J26/F26*100</f>
        <v>100</v>
      </c>
      <c r="L26" s="731"/>
      <c r="M26" s="174"/>
    </row>
    <row r="27" spans="1:13" s="467" customFormat="1" ht="32.25" customHeight="1">
      <c r="A27" s="466" t="s">
        <v>130</v>
      </c>
      <c r="B27" s="278"/>
      <c r="C27" s="279"/>
      <c r="D27" s="278"/>
      <c r="E27" s="279"/>
      <c r="F27" s="280">
        <f>F28</f>
        <v>77520000</v>
      </c>
      <c r="G27" s="280">
        <f t="shared" ref="G27:L27" si="3">G28</f>
        <v>77520000</v>
      </c>
      <c r="H27" s="280">
        <f t="shared" si="3"/>
        <v>0</v>
      </c>
      <c r="I27" s="280">
        <f t="shared" si="3"/>
        <v>100</v>
      </c>
      <c r="J27" s="280">
        <f t="shared" si="3"/>
        <v>77365000</v>
      </c>
      <c r="K27" s="280">
        <f>J27/F27*100</f>
        <v>99.800051599587206</v>
      </c>
      <c r="L27" s="280">
        <f t="shared" si="3"/>
        <v>0</v>
      </c>
    </row>
    <row r="28" spans="1:13" s="146" customFormat="1" ht="15" customHeight="1">
      <c r="A28" s="281" t="s">
        <v>131</v>
      </c>
      <c r="B28" s="265"/>
      <c r="C28" s="282"/>
      <c r="D28" s="265"/>
      <c r="E28" s="264"/>
      <c r="F28" s="256">
        <f>F30+F32+F34+F36+F38</f>
        <v>77520000</v>
      </c>
      <c r="G28" s="256">
        <f>G30+G32+G34+G36+G38</f>
        <v>77520000</v>
      </c>
      <c r="H28" s="256">
        <f>H30+H32+H34+H36+H38</f>
        <v>0</v>
      </c>
      <c r="I28" s="261">
        <f>G28/F28*100</f>
        <v>100</v>
      </c>
      <c r="J28" s="256">
        <f>J30+J32+J34+J36+J38</f>
        <v>77365000</v>
      </c>
      <c r="K28" s="246">
        <f>J28/F28*100</f>
        <v>99.800051599587206</v>
      </c>
      <c r="L28" s="258"/>
    </row>
    <row r="29" spans="1:13" s="146" customFormat="1" ht="15" customHeight="1">
      <c r="A29" s="260" t="s">
        <v>143</v>
      </c>
      <c r="B29" s="265"/>
      <c r="C29" s="264"/>
      <c r="D29" s="265"/>
      <c r="E29" s="264"/>
      <c r="F29" s="255"/>
      <c r="G29" s="264"/>
      <c r="H29" s="264"/>
      <c r="I29" s="264"/>
      <c r="J29" s="264"/>
      <c r="K29" s="261"/>
      <c r="L29" s="266"/>
    </row>
    <row r="30" spans="1:13" s="146" customFormat="1" ht="15" customHeight="1">
      <c r="A30" s="263" t="s">
        <v>128</v>
      </c>
      <c r="B30" s="250" t="s">
        <v>121</v>
      </c>
      <c r="C30" s="255">
        <v>6300</v>
      </c>
      <c r="D30" s="536">
        <v>6300</v>
      </c>
      <c r="E30" s="264">
        <f>D30/C30*100</f>
        <v>100</v>
      </c>
      <c r="F30" s="255">
        <v>40500000</v>
      </c>
      <c r="G30" s="255">
        <v>40500000</v>
      </c>
      <c r="H30" s="255"/>
      <c r="I30" s="261">
        <f t="shared" ref="I30:I39" si="4">G30/F30*100</f>
        <v>100</v>
      </c>
      <c r="J30" s="255">
        <v>40473000</v>
      </c>
      <c r="K30" s="261">
        <f t="shared" ref="K30:K38" si="5">J30/F30*100</f>
        <v>99.933333333333323</v>
      </c>
      <c r="L30" s="255" t="s">
        <v>78</v>
      </c>
    </row>
    <row r="31" spans="1:13" s="146" customFormat="1" ht="15" customHeight="1">
      <c r="A31" s="260" t="s">
        <v>147</v>
      </c>
      <c r="B31" s="283"/>
      <c r="C31" s="255"/>
      <c r="D31" s="537"/>
      <c r="E31" s="255"/>
      <c r="F31" s="255"/>
      <c r="G31" s="255"/>
      <c r="H31" s="255"/>
      <c r="I31" s="261"/>
      <c r="J31" s="255"/>
      <c r="K31" s="261"/>
      <c r="L31" s="284"/>
    </row>
    <row r="32" spans="1:13" s="146" customFormat="1" ht="15" customHeight="1">
      <c r="A32" s="263" t="s">
        <v>128</v>
      </c>
      <c r="B32" s="250" t="s">
        <v>121</v>
      </c>
      <c r="C32" s="255">
        <v>4200</v>
      </c>
      <c r="D32" s="536">
        <v>4200</v>
      </c>
      <c r="E32" s="264">
        <f>D32/C32*100</f>
        <v>100</v>
      </c>
      <c r="F32" s="255">
        <v>25200000</v>
      </c>
      <c r="G32" s="255">
        <v>25200000</v>
      </c>
      <c r="H32" s="255"/>
      <c r="I32" s="261">
        <f t="shared" si="4"/>
        <v>100</v>
      </c>
      <c r="J32" s="255">
        <v>25182000</v>
      </c>
      <c r="K32" s="261">
        <f t="shared" si="5"/>
        <v>99.928571428571431</v>
      </c>
      <c r="L32" s="255" t="s">
        <v>78</v>
      </c>
    </row>
    <row r="33" spans="1:12" s="186" customFormat="1" ht="15" customHeight="1">
      <c r="A33" s="292" t="s">
        <v>148</v>
      </c>
      <c r="B33" s="293"/>
      <c r="C33" s="245"/>
      <c r="D33" s="538"/>
      <c r="E33" s="245"/>
      <c r="F33" s="294"/>
      <c r="G33" s="245" t="s">
        <v>100</v>
      </c>
      <c r="H33" s="245"/>
      <c r="I33" s="261"/>
      <c r="J33" s="245"/>
      <c r="K33" s="261"/>
      <c r="L33" s="295"/>
    </row>
    <row r="34" spans="1:12" s="187" customFormat="1" ht="50.25" customHeight="1">
      <c r="A34" s="285" t="s">
        <v>128</v>
      </c>
      <c r="B34" s="286" t="s">
        <v>121</v>
      </c>
      <c r="C34" s="287">
        <v>18250</v>
      </c>
      <c r="D34" s="535">
        <v>16336</v>
      </c>
      <c r="E34" s="264">
        <f>D34/C34*100</f>
        <v>89.512328767123279</v>
      </c>
      <c r="F34" s="287">
        <v>7300000</v>
      </c>
      <c r="G34" s="287">
        <v>7300000</v>
      </c>
      <c r="H34" s="287"/>
      <c r="I34" s="261">
        <f t="shared" si="4"/>
        <v>100</v>
      </c>
      <c r="J34" s="287">
        <v>7300000</v>
      </c>
      <c r="K34" s="261">
        <f t="shared" si="5"/>
        <v>100</v>
      </c>
      <c r="L34" s="288" t="s">
        <v>534</v>
      </c>
    </row>
    <row r="35" spans="1:12" s="146" customFormat="1" ht="15" customHeight="1">
      <c r="A35" s="260" t="s">
        <v>132</v>
      </c>
      <c r="B35" s="283"/>
      <c r="C35" s="255"/>
      <c r="D35" s="537"/>
      <c r="E35" s="255"/>
      <c r="F35" s="265"/>
      <c r="G35" s="255"/>
      <c r="H35" s="255"/>
      <c r="I35" s="261"/>
      <c r="J35" s="255"/>
      <c r="K35" s="261"/>
      <c r="L35" s="284"/>
    </row>
    <row r="36" spans="1:12" s="146" customFormat="1" ht="15" customHeight="1">
      <c r="A36" s="263" t="s">
        <v>128</v>
      </c>
      <c r="B36" s="250" t="s">
        <v>121</v>
      </c>
      <c r="C36" s="255">
        <v>11000</v>
      </c>
      <c r="D36" s="536">
        <v>11000</v>
      </c>
      <c r="E36" s="264">
        <f>D36/C36*100</f>
        <v>100</v>
      </c>
      <c r="F36" s="255">
        <v>4400000</v>
      </c>
      <c r="G36" s="255">
        <v>4400000</v>
      </c>
      <c r="H36" s="255"/>
      <c r="I36" s="261">
        <f t="shared" si="4"/>
        <v>100</v>
      </c>
      <c r="J36" s="255">
        <v>4290000</v>
      </c>
      <c r="K36" s="261">
        <f t="shared" si="5"/>
        <v>97.5</v>
      </c>
      <c r="L36" s="255" t="s">
        <v>78</v>
      </c>
    </row>
    <row r="37" spans="1:12" s="146" customFormat="1" ht="15" customHeight="1">
      <c r="A37" s="260" t="s">
        <v>145</v>
      </c>
      <c r="B37" s="250"/>
      <c r="C37" s="255"/>
      <c r="D37" s="536"/>
      <c r="E37" s="255"/>
      <c r="F37" s="255"/>
      <c r="G37" s="255"/>
      <c r="H37" s="255"/>
      <c r="I37" s="261"/>
      <c r="J37" s="255"/>
      <c r="K37" s="261"/>
      <c r="L37" s="255"/>
    </row>
    <row r="38" spans="1:12" s="146" customFormat="1">
      <c r="A38" s="263" t="s">
        <v>128</v>
      </c>
      <c r="B38" s="289" t="s">
        <v>122</v>
      </c>
      <c r="C38" s="255">
        <v>3000</v>
      </c>
      <c r="D38" s="290">
        <v>3000</v>
      </c>
      <c r="E38" s="264">
        <f>D38/C38*100</f>
        <v>100</v>
      </c>
      <c r="F38" s="255">
        <v>120000</v>
      </c>
      <c r="G38" s="255">
        <v>120000</v>
      </c>
      <c r="H38" s="265"/>
      <c r="I38" s="261">
        <f t="shared" si="4"/>
        <v>100</v>
      </c>
      <c r="J38" s="255">
        <v>120000</v>
      </c>
      <c r="K38" s="261">
        <f t="shared" si="5"/>
        <v>100</v>
      </c>
      <c r="L38" s="255" t="s">
        <v>78</v>
      </c>
    </row>
    <row r="39" spans="1:12" s="217" customFormat="1" ht="25.5" customHeight="1">
      <c r="A39" s="296" t="s">
        <v>146</v>
      </c>
      <c r="B39" s="297"/>
      <c r="C39" s="297"/>
      <c r="D39" s="297"/>
      <c r="E39" s="297"/>
      <c r="F39" s="291">
        <f>F27+F23+F11</f>
        <v>280405000</v>
      </c>
      <c r="G39" s="291">
        <f>G27+G23+G11</f>
        <v>280405000</v>
      </c>
      <c r="H39" s="291">
        <f>H27+H23+H11</f>
        <v>0</v>
      </c>
      <c r="I39" s="298">
        <f t="shared" si="4"/>
        <v>100</v>
      </c>
      <c r="J39" s="291">
        <f>J27+J23+J11</f>
        <v>278552000</v>
      </c>
      <c r="K39" s="298">
        <f>J39/G39*100</f>
        <v>99.339170128920671</v>
      </c>
      <c r="L39" s="291"/>
    </row>
    <row r="40" spans="1:12" ht="3.75" customHeight="1"/>
    <row r="41" spans="1:12" s="197" customFormat="1" ht="17.25">
      <c r="A41" s="197" t="s">
        <v>404</v>
      </c>
      <c r="B41" s="197" t="s">
        <v>405</v>
      </c>
      <c r="E41" s="197" t="s">
        <v>406</v>
      </c>
      <c r="H41" s="198"/>
      <c r="K41" s="197" t="s">
        <v>407</v>
      </c>
    </row>
    <row r="42" spans="1:12" s="197" customFormat="1" ht="17.25">
      <c r="H42" s="199"/>
    </row>
    <row r="43" spans="1:12" s="197" customFormat="1" ht="17.25"/>
    <row r="44" spans="1:12" s="198" customFormat="1" ht="18.75">
      <c r="A44" s="195" t="s">
        <v>484</v>
      </c>
      <c r="B44" s="195" t="s">
        <v>409</v>
      </c>
      <c r="C44" s="195"/>
      <c r="D44" s="195"/>
      <c r="E44" s="195" t="s">
        <v>498</v>
      </c>
      <c r="F44" s="195"/>
      <c r="G44" s="195"/>
      <c r="H44" s="195" t="s">
        <v>443</v>
      </c>
      <c r="I44" s="195"/>
      <c r="J44" s="195"/>
      <c r="K44" s="195" t="s">
        <v>427</v>
      </c>
    </row>
    <row r="45" spans="1:12" s="199" customFormat="1" ht="18.75">
      <c r="A45" s="196" t="s">
        <v>412</v>
      </c>
      <c r="B45" s="196" t="s">
        <v>413</v>
      </c>
      <c r="C45" s="196"/>
      <c r="D45" s="196"/>
      <c r="E45" s="196" t="s">
        <v>457</v>
      </c>
      <c r="F45" s="196"/>
      <c r="G45" s="196"/>
      <c r="H45" s="196" t="s">
        <v>458</v>
      </c>
      <c r="I45" s="196"/>
      <c r="J45" s="196"/>
      <c r="K45" s="196" t="s">
        <v>428</v>
      </c>
    </row>
    <row r="49" spans="6:6">
      <c r="F49" s="121" t="s">
        <v>482</v>
      </c>
    </row>
  </sheetData>
  <mergeCells count="22">
    <mergeCell ref="L17:L18"/>
    <mergeCell ref="L19:L21"/>
    <mergeCell ref="L25:L26"/>
    <mergeCell ref="L13:L14"/>
    <mergeCell ref="M13:P13"/>
    <mergeCell ref="A7:A10"/>
    <mergeCell ref="B7:B10"/>
    <mergeCell ref="C7:E7"/>
    <mergeCell ref="C8:C10"/>
    <mergeCell ref="D8:E8"/>
    <mergeCell ref="D9:D10"/>
    <mergeCell ref="E9:E10"/>
    <mergeCell ref="F7:K7"/>
    <mergeCell ref="G8:I8"/>
    <mergeCell ref="I9:I10"/>
    <mergeCell ref="L7:L10"/>
    <mergeCell ref="F8:F10"/>
    <mergeCell ref="J8:K8"/>
    <mergeCell ref="G9:G10"/>
    <mergeCell ref="H9:H10"/>
    <mergeCell ref="J9:J10"/>
    <mergeCell ref="K9:K10"/>
  </mergeCells>
  <printOptions horizontalCentered="1"/>
  <pageMargins left="0.19685039370078741" right="0.19685039370078741" top="0.19685039370078741" bottom="0.19685039370078741" header="0.19685039370078741" footer="0.19685039370078741"/>
  <pageSetup paperSize="10000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59" zoomScaleNormal="50" zoomScaleSheetLayoutView="59" workbookViewId="0">
      <selection activeCell="B16" sqref="B16"/>
    </sheetView>
  </sheetViews>
  <sheetFormatPr defaultRowHeight="15"/>
  <cols>
    <col min="1" max="1" width="42.7109375" customWidth="1"/>
    <col min="2" max="2" width="23" customWidth="1"/>
    <col min="3" max="3" width="17.28515625" customWidth="1"/>
    <col min="4" max="4" width="15.7109375" customWidth="1"/>
    <col min="5" max="5" width="12.28515625" customWidth="1"/>
    <col min="6" max="6" width="21.140625" customWidth="1"/>
    <col min="7" max="7" width="19.85546875" customWidth="1"/>
    <col min="8" max="8" width="23.28515625" customWidth="1"/>
    <col min="9" max="9" width="14.85546875" customWidth="1"/>
    <col min="10" max="11" width="19.85546875" customWidth="1"/>
    <col min="12" max="12" width="33.7109375" customWidth="1"/>
  </cols>
  <sheetData>
    <row r="1" spans="1:12" ht="20.25">
      <c r="A1" s="110" t="s">
        <v>0</v>
      </c>
      <c r="B1" s="85"/>
      <c r="C1" s="84"/>
      <c r="D1" s="81"/>
      <c r="E1" s="83"/>
      <c r="F1" s="84"/>
      <c r="G1" s="84"/>
      <c r="H1" s="84"/>
      <c r="I1" s="83"/>
      <c r="J1" s="84"/>
      <c r="K1" s="83"/>
      <c r="L1" s="82"/>
    </row>
    <row r="2" spans="1:12" ht="25.5">
      <c r="A2" s="107" t="s">
        <v>115</v>
      </c>
      <c r="B2" s="109"/>
      <c r="C2" s="108"/>
      <c r="D2" s="107"/>
      <c r="E2" s="106"/>
      <c r="F2" s="108"/>
      <c r="G2" s="108"/>
      <c r="H2" s="108"/>
      <c r="I2" s="106"/>
      <c r="J2" s="107"/>
      <c r="K2" s="106"/>
      <c r="L2" s="100" t="s">
        <v>100</v>
      </c>
    </row>
    <row r="3" spans="1:12" ht="20.25">
      <c r="A3" s="94" t="s">
        <v>194</v>
      </c>
      <c r="B3" s="104"/>
      <c r="C3" s="103"/>
      <c r="D3" s="102"/>
      <c r="E3" s="101"/>
      <c r="F3" s="103"/>
      <c r="G3" s="103"/>
      <c r="H3" s="103"/>
      <c r="I3" s="101"/>
      <c r="J3" s="102"/>
      <c r="K3" s="101"/>
      <c r="L3" s="100"/>
    </row>
    <row r="4" spans="1:12" s="121" customFormat="1" ht="20.25">
      <c r="A4" s="105" t="s">
        <v>496</v>
      </c>
      <c r="B4" s="104"/>
      <c r="C4" s="103"/>
      <c r="D4" s="102"/>
      <c r="E4" s="101"/>
      <c r="F4" s="103"/>
      <c r="G4" s="103"/>
      <c r="H4" s="103"/>
      <c r="I4" s="101"/>
      <c r="J4" s="102"/>
      <c r="K4" s="101"/>
      <c r="L4" s="100"/>
    </row>
    <row r="5" spans="1:12" ht="18">
      <c r="A5" s="138" t="s">
        <v>508</v>
      </c>
      <c r="B5" s="104"/>
      <c r="C5" s="103"/>
      <c r="D5" s="102"/>
      <c r="E5" s="101"/>
      <c r="F5" s="103"/>
      <c r="G5" s="103"/>
      <c r="H5" s="103"/>
      <c r="I5" s="101"/>
      <c r="J5" s="102"/>
      <c r="K5" s="101"/>
      <c r="L5" s="100"/>
    </row>
    <row r="6" spans="1:12" ht="17.25" thickBot="1">
      <c r="A6" s="98"/>
      <c r="B6" s="99"/>
      <c r="C6" s="97"/>
      <c r="D6" s="96"/>
      <c r="E6" s="95"/>
      <c r="F6" s="748"/>
      <c r="G6" s="748"/>
      <c r="H6" s="748"/>
      <c r="I6" s="748"/>
      <c r="J6" s="748"/>
      <c r="K6" s="748"/>
      <c r="L6" s="82"/>
    </row>
    <row r="7" spans="1:12" ht="24" customHeight="1" thickBot="1">
      <c r="A7" s="749" t="s">
        <v>114</v>
      </c>
      <c r="B7" s="752" t="s">
        <v>113</v>
      </c>
      <c r="C7" s="755" t="s">
        <v>2</v>
      </c>
      <c r="D7" s="755"/>
      <c r="E7" s="755"/>
      <c r="F7" s="756" t="s">
        <v>112</v>
      </c>
      <c r="G7" s="757"/>
      <c r="H7" s="757"/>
      <c r="I7" s="757"/>
      <c r="J7" s="757"/>
      <c r="K7" s="758"/>
      <c r="L7" s="741" t="s">
        <v>111</v>
      </c>
    </row>
    <row r="8" spans="1:12" ht="21" customHeight="1" thickBot="1">
      <c r="A8" s="750"/>
      <c r="B8" s="753"/>
      <c r="C8" s="759" t="s">
        <v>4</v>
      </c>
      <c r="D8" s="761" t="s">
        <v>110</v>
      </c>
      <c r="E8" s="762"/>
      <c r="F8" s="763" t="s">
        <v>109</v>
      </c>
      <c r="G8" s="765" t="s">
        <v>108</v>
      </c>
      <c r="H8" s="765"/>
      <c r="I8" s="765"/>
      <c r="J8" s="766" t="s">
        <v>3</v>
      </c>
      <c r="K8" s="767"/>
      <c r="L8" s="742"/>
    </row>
    <row r="9" spans="1:12" ht="16.5" customHeight="1">
      <c r="A9" s="750"/>
      <c r="B9" s="753"/>
      <c r="C9" s="760"/>
      <c r="D9" s="770" t="s">
        <v>107</v>
      </c>
      <c r="E9" s="772" t="s">
        <v>6</v>
      </c>
      <c r="F9" s="764"/>
      <c r="G9" s="774" t="s">
        <v>106</v>
      </c>
      <c r="H9" s="735" t="s">
        <v>105</v>
      </c>
      <c r="I9" s="737" t="s">
        <v>6</v>
      </c>
      <c r="J9" s="739" t="s">
        <v>104</v>
      </c>
      <c r="K9" s="768" t="s">
        <v>6</v>
      </c>
      <c r="L9" s="742"/>
    </row>
    <row r="10" spans="1:12" ht="36.75" customHeight="1" thickBot="1">
      <c r="A10" s="751"/>
      <c r="B10" s="754"/>
      <c r="C10" s="760"/>
      <c r="D10" s="771"/>
      <c r="E10" s="773"/>
      <c r="F10" s="764"/>
      <c r="G10" s="775"/>
      <c r="H10" s="736"/>
      <c r="I10" s="738"/>
      <c r="J10" s="740"/>
      <c r="K10" s="769"/>
      <c r="L10" s="743"/>
    </row>
    <row r="11" spans="1:12" ht="27" customHeight="1">
      <c r="A11" s="90" t="s">
        <v>188</v>
      </c>
      <c r="B11" s="89"/>
      <c r="C11" s="116"/>
      <c r="D11" s="116"/>
      <c r="E11" s="117"/>
      <c r="F11" s="116"/>
      <c r="G11" s="116"/>
      <c r="H11" s="116"/>
      <c r="I11" s="117"/>
      <c r="J11" s="116"/>
      <c r="K11" s="117"/>
      <c r="L11" s="88"/>
    </row>
    <row r="12" spans="1:12" ht="39" customHeight="1">
      <c r="A12" s="206" t="s">
        <v>124</v>
      </c>
      <c r="B12" s="93"/>
      <c r="C12" s="114"/>
      <c r="D12" s="114"/>
      <c r="E12" s="115"/>
      <c r="F12" s="114">
        <v>30916160</v>
      </c>
      <c r="G12" s="114">
        <f>SUM(G14+G19+G23)</f>
        <v>30762389</v>
      </c>
      <c r="H12" s="114">
        <f>F12-G12</f>
        <v>153771</v>
      </c>
      <c r="I12" s="92"/>
      <c r="J12" s="114">
        <f>SUM(J14+J19+J23)</f>
        <v>30762389</v>
      </c>
      <c r="K12" s="115"/>
      <c r="L12" s="91"/>
    </row>
    <row r="13" spans="1:12" ht="61.5" customHeight="1">
      <c r="A13" s="112" t="s">
        <v>189</v>
      </c>
      <c r="B13" s="86"/>
      <c r="C13" s="113"/>
      <c r="D13" s="113"/>
      <c r="E13" s="118"/>
      <c r="F13" s="113"/>
      <c r="G13" s="113"/>
      <c r="H13" s="113"/>
      <c r="I13" s="113"/>
      <c r="J13" s="113"/>
      <c r="K13" s="204"/>
      <c r="L13" s="734" t="s">
        <v>461</v>
      </c>
    </row>
    <row r="14" spans="1:12" s="468" customFormat="1" ht="44.25" customHeight="1">
      <c r="A14" s="87" t="s">
        <v>264</v>
      </c>
      <c r="B14" s="86" t="s">
        <v>121</v>
      </c>
      <c r="C14" s="130">
        <f>C15</f>
        <v>762</v>
      </c>
      <c r="D14" s="130"/>
      <c r="E14" s="131"/>
      <c r="F14" s="130">
        <v>25910000</v>
      </c>
      <c r="G14" s="130">
        <f>SUM(G16:G18)</f>
        <v>25823575</v>
      </c>
      <c r="H14" s="130">
        <f>F14-G14</f>
        <v>86425</v>
      </c>
      <c r="I14" s="130">
        <f>SUM(G14/F14)*100</f>
        <v>99.666441528367429</v>
      </c>
      <c r="J14" s="130">
        <f>SUM(J16:J18)</f>
        <v>25823575</v>
      </c>
      <c r="K14" s="452">
        <f>SUM(J14/G14)*100</f>
        <v>100</v>
      </c>
      <c r="L14" s="734"/>
    </row>
    <row r="15" spans="1:12" s="147" customFormat="1" ht="22.5" customHeight="1">
      <c r="A15" s="207" t="s">
        <v>383</v>
      </c>
      <c r="B15" s="86" t="s">
        <v>121</v>
      </c>
      <c r="C15" s="130">
        <f>SUM(C16:C18)</f>
        <v>762</v>
      </c>
      <c r="D15" s="130">
        <f>SUM(D16:D18)</f>
        <v>765</v>
      </c>
      <c r="E15" s="131"/>
      <c r="F15" s="130"/>
      <c r="G15" s="130"/>
      <c r="H15" s="130"/>
      <c r="I15" s="130"/>
      <c r="J15" s="130"/>
      <c r="K15" s="205"/>
      <c r="L15" s="734"/>
    </row>
    <row r="16" spans="1:12" s="121" customFormat="1" ht="22.5" customHeight="1">
      <c r="A16" s="208" t="s">
        <v>384</v>
      </c>
      <c r="B16" s="111" t="s">
        <v>121</v>
      </c>
      <c r="C16" s="133">
        <v>470</v>
      </c>
      <c r="D16" s="133">
        <v>471</v>
      </c>
      <c r="E16" s="131"/>
      <c r="F16" s="133"/>
      <c r="G16" s="133">
        <v>14118225</v>
      </c>
      <c r="H16" s="130"/>
      <c r="I16" s="130"/>
      <c r="J16" s="133">
        <v>14118225</v>
      </c>
      <c r="K16" s="205"/>
      <c r="L16" s="734"/>
    </row>
    <row r="17" spans="1:12" s="121" customFormat="1" ht="22.5" customHeight="1">
      <c r="A17" s="208" t="s">
        <v>385</v>
      </c>
      <c r="B17" s="111" t="s">
        <v>121</v>
      </c>
      <c r="C17" s="133">
        <v>280</v>
      </c>
      <c r="D17" s="133">
        <v>282</v>
      </c>
      <c r="E17" s="131"/>
      <c r="F17" s="133"/>
      <c r="G17" s="133">
        <v>11225950</v>
      </c>
      <c r="H17" s="130"/>
      <c r="I17" s="130"/>
      <c r="J17" s="133">
        <v>11225950</v>
      </c>
      <c r="K17" s="205"/>
      <c r="L17" s="734"/>
    </row>
    <row r="18" spans="1:12" s="121" customFormat="1" ht="22.5" customHeight="1">
      <c r="A18" s="208" t="s">
        <v>386</v>
      </c>
      <c r="B18" s="111" t="s">
        <v>121</v>
      </c>
      <c r="C18" s="133">
        <v>12</v>
      </c>
      <c r="D18" s="133">
        <v>12</v>
      </c>
      <c r="E18" s="131"/>
      <c r="F18" s="133"/>
      <c r="G18" s="133">
        <v>479400</v>
      </c>
      <c r="H18" s="130"/>
      <c r="I18" s="130"/>
      <c r="J18" s="133">
        <v>479400</v>
      </c>
      <c r="K18" s="205"/>
      <c r="L18" s="734"/>
    </row>
    <row r="19" spans="1:12" s="468" customFormat="1" ht="42.75" customHeight="1">
      <c r="A19" s="178" t="s">
        <v>275</v>
      </c>
      <c r="B19" s="86" t="s">
        <v>121</v>
      </c>
      <c r="C19" s="178">
        <f>C20</f>
        <v>3352</v>
      </c>
      <c r="D19" s="130"/>
      <c r="E19" s="131"/>
      <c r="F19" s="179">
        <v>1832000</v>
      </c>
      <c r="G19" s="130">
        <v>1764900</v>
      </c>
      <c r="H19" s="130">
        <f>F19-G19</f>
        <v>67100</v>
      </c>
      <c r="I19" s="130">
        <f>SUM(G19/F19)*100</f>
        <v>96.33733624454149</v>
      </c>
      <c r="J19" s="130">
        <v>1764900</v>
      </c>
      <c r="K19" s="452">
        <f>SUM(J19/G19)*100</f>
        <v>100</v>
      </c>
      <c r="L19" s="734" t="s">
        <v>462</v>
      </c>
    </row>
    <row r="20" spans="1:12" s="147" customFormat="1" ht="25.5" customHeight="1">
      <c r="A20" s="177" t="s">
        <v>387</v>
      </c>
      <c r="B20" s="86" t="s">
        <v>121</v>
      </c>
      <c r="C20" s="178">
        <f>SUM(C21:C22)</f>
        <v>3352</v>
      </c>
      <c r="D20" s="130">
        <f>D21+D22</f>
        <v>639</v>
      </c>
      <c r="E20" s="131"/>
      <c r="F20" s="179"/>
      <c r="G20" s="130"/>
      <c r="H20" s="130"/>
      <c r="I20" s="131"/>
      <c r="J20" s="130"/>
      <c r="K20" s="205"/>
      <c r="L20" s="734"/>
    </row>
    <row r="21" spans="1:12" s="121" customFormat="1" ht="25.5" customHeight="1">
      <c r="A21" s="209" t="s">
        <v>388</v>
      </c>
      <c r="B21" s="111" t="s">
        <v>121</v>
      </c>
      <c r="C21" s="132">
        <v>2880</v>
      </c>
      <c r="D21" s="133">
        <v>580</v>
      </c>
      <c r="E21" s="134"/>
      <c r="F21" s="135"/>
      <c r="G21" s="135"/>
      <c r="H21" s="133"/>
      <c r="I21" s="134"/>
      <c r="J21" s="133"/>
      <c r="K21" s="205"/>
      <c r="L21" s="734"/>
    </row>
    <row r="22" spans="1:12" s="121" customFormat="1" ht="25.5" customHeight="1">
      <c r="A22" s="209" t="s">
        <v>389</v>
      </c>
      <c r="B22" s="111" t="s">
        <v>121</v>
      </c>
      <c r="C22" s="132">
        <v>472</v>
      </c>
      <c r="D22" s="133">
        <v>59</v>
      </c>
      <c r="E22" s="134"/>
      <c r="F22" s="135"/>
      <c r="G22" s="135"/>
      <c r="H22" s="133"/>
      <c r="I22" s="134"/>
      <c r="J22" s="133"/>
      <c r="K22" s="205"/>
      <c r="L22" s="734"/>
    </row>
    <row r="23" spans="1:12" ht="15.75">
      <c r="A23" s="87" t="s">
        <v>390</v>
      </c>
      <c r="B23" s="87"/>
      <c r="C23" s="133"/>
      <c r="D23" s="130"/>
      <c r="E23" s="131"/>
      <c r="F23" s="130">
        <v>3174160</v>
      </c>
      <c r="G23" s="130">
        <f>SUM(G26:G32)</f>
        <v>3173914</v>
      </c>
      <c r="H23" s="130">
        <f>F23-G23</f>
        <v>246</v>
      </c>
      <c r="I23" s="130">
        <f>SUM(G23/F23)*100</f>
        <v>99.992249918088561</v>
      </c>
      <c r="J23" s="130">
        <f>SUM(J26:J32)</f>
        <v>3173914</v>
      </c>
      <c r="K23" s="452">
        <f>SUM(J23/G23)*100</f>
        <v>100</v>
      </c>
      <c r="L23" s="192"/>
    </row>
    <row r="24" spans="1:12" s="147" customFormat="1" ht="15.75" hidden="1" customHeight="1">
      <c r="A24" s="180" t="s">
        <v>190</v>
      </c>
      <c r="B24" s="86" t="s">
        <v>122</v>
      </c>
      <c r="C24" s="233">
        <v>738</v>
      </c>
      <c r="D24" s="181"/>
      <c r="E24" s="131"/>
      <c r="F24" s="233"/>
      <c r="G24" s="233"/>
      <c r="H24" s="182"/>
      <c r="I24" s="136"/>
      <c r="J24" s="182"/>
      <c r="K24" s="205"/>
      <c r="L24" s="734" t="s">
        <v>391</v>
      </c>
    </row>
    <row r="25" spans="1:12" s="147" customFormat="1" ht="15.75" hidden="1">
      <c r="A25" s="180" t="s">
        <v>191</v>
      </c>
      <c r="B25" s="86" t="s">
        <v>117</v>
      </c>
      <c r="C25" s="233">
        <v>2784</v>
      </c>
      <c r="D25" s="181"/>
      <c r="E25" s="131"/>
      <c r="F25" s="233"/>
      <c r="G25" s="233"/>
      <c r="H25" s="182"/>
      <c r="I25" s="136"/>
      <c r="J25" s="182"/>
      <c r="K25" s="205"/>
      <c r="L25" s="734"/>
    </row>
    <row r="26" spans="1:12" s="121" customFormat="1" ht="56.25" customHeight="1">
      <c r="A26" s="188" t="s">
        <v>392</v>
      </c>
      <c r="B26" s="189" t="s">
        <v>397</v>
      </c>
      <c r="C26" s="234">
        <v>100</v>
      </c>
      <c r="D26" s="234">
        <v>100</v>
      </c>
      <c r="E26" s="190"/>
      <c r="F26" s="234"/>
      <c r="G26" s="234">
        <v>245000</v>
      </c>
      <c r="H26" s="133"/>
      <c r="I26" s="133"/>
      <c r="J26" s="191">
        <v>245000</v>
      </c>
      <c r="K26" s="205">
        <f t="shared" ref="K26:K32" si="0">SUM(J26/G26)*100</f>
        <v>100</v>
      </c>
      <c r="L26" s="747" t="s">
        <v>418</v>
      </c>
    </row>
    <row r="27" spans="1:12" s="121" customFormat="1" ht="42.75" customHeight="1">
      <c r="A27" s="188" t="s">
        <v>393</v>
      </c>
      <c r="B27" s="189" t="s">
        <v>117</v>
      </c>
      <c r="C27" s="234">
        <v>50</v>
      </c>
      <c r="D27" s="234">
        <v>50</v>
      </c>
      <c r="E27" s="190"/>
      <c r="F27" s="234"/>
      <c r="G27" s="234">
        <v>50000</v>
      </c>
      <c r="H27" s="133"/>
      <c r="I27" s="133"/>
      <c r="J27" s="191">
        <v>50000</v>
      </c>
      <c r="K27" s="205">
        <f t="shared" si="0"/>
        <v>100</v>
      </c>
      <c r="L27" s="747"/>
    </row>
    <row r="28" spans="1:12" s="121" customFormat="1" ht="24.75" customHeight="1">
      <c r="A28" s="188" t="s">
        <v>394</v>
      </c>
      <c r="B28" s="189" t="s">
        <v>398</v>
      </c>
      <c r="C28" s="234">
        <v>30</v>
      </c>
      <c r="D28" s="234">
        <v>30</v>
      </c>
      <c r="E28" s="190"/>
      <c r="F28" s="234"/>
      <c r="G28" s="234">
        <v>600000</v>
      </c>
      <c r="H28" s="133"/>
      <c r="I28" s="133"/>
      <c r="J28" s="191">
        <v>600000</v>
      </c>
      <c r="K28" s="205">
        <f t="shared" si="0"/>
        <v>100</v>
      </c>
      <c r="L28" s="744" t="s">
        <v>462</v>
      </c>
    </row>
    <row r="29" spans="1:12" s="121" customFormat="1" ht="24.75" customHeight="1">
      <c r="A29" s="188" t="s">
        <v>395</v>
      </c>
      <c r="B29" s="189" t="s">
        <v>398</v>
      </c>
      <c r="C29" s="234">
        <v>10</v>
      </c>
      <c r="D29" s="234">
        <v>10</v>
      </c>
      <c r="E29" s="190"/>
      <c r="F29" s="234"/>
      <c r="G29" s="234">
        <v>57400</v>
      </c>
      <c r="H29" s="133"/>
      <c r="I29" s="133"/>
      <c r="J29" s="191">
        <v>57400</v>
      </c>
      <c r="K29" s="205">
        <f t="shared" si="0"/>
        <v>100</v>
      </c>
      <c r="L29" s="745"/>
    </row>
    <row r="30" spans="1:12" s="121" customFormat="1" ht="24.75" customHeight="1">
      <c r="A30" s="188" t="s">
        <v>396</v>
      </c>
      <c r="B30" s="189" t="s">
        <v>397</v>
      </c>
      <c r="C30" s="234">
        <v>100</v>
      </c>
      <c r="D30" s="234">
        <v>100</v>
      </c>
      <c r="E30" s="190"/>
      <c r="F30" s="234"/>
      <c r="G30" s="234">
        <v>245000</v>
      </c>
      <c r="H30" s="133"/>
      <c r="I30" s="133"/>
      <c r="J30" s="191">
        <v>245000</v>
      </c>
      <c r="K30" s="205">
        <f t="shared" si="0"/>
        <v>100</v>
      </c>
      <c r="L30" s="745"/>
    </row>
    <row r="31" spans="1:12" s="121" customFormat="1" ht="24.75" customHeight="1">
      <c r="A31" s="188" t="s">
        <v>403</v>
      </c>
      <c r="B31" s="189" t="s">
        <v>117</v>
      </c>
      <c r="C31" s="234">
        <v>300</v>
      </c>
      <c r="D31" s="234">
        <v>300</v>
      </c>
      <c r="E31" s="190"/>
      <c r="F31" s="234"/>
      <c r="G31" s="234">
        <v>437850</v>
      </c>
      <c r="H31" s="133"/>
      <c r="I31" s="133"/>
      <c r="J31" s="191">
        <v>437850</v>
      </c>
      <c r="K31" s="205">
        <f t="shared" si="0"/>
        <v>100</v>
      </c>
      <c r="L31" s="745"/>
    </row>
    <row r="32" spans="1:12" ht="24.75" customHeight="1">
      <c r="A32" s="188" t="s">
        <v>401</v>
      </c>
      <c r="B32" s="189" t="s">
        <v>402</v>
      </c>
      <c r="C32" s="234">
        <v>2068</v>
      </c>
      <c r="D32" s="234">
        <v>2068</v>
      </c>
      <c r="E32" s="190"/>
      <c r="F32" s="234"/>
      <c r="G32" s="234">
        <v>1538664</v>
      </c>
      <c r="H32" s="133"/>
      <c r="I32" s="133"/>
      <c r="J32" s="191">
        <v>1538664</v>
      </c>
      <c r="K32" s="205">
        <f t="shared" si="0"/>
        <v>100</v>
      </c>
      <c r="L32" s="746"/>
    </row>
    <row r="33" spans="1:11">
      <c r="K33" s="224"/>
    </row>
    <row r="34" spans="1:11" s="194" customFormat="1" ht="16.5" customHeight="1">
      <c r="A34" s="194" t="s">
        <v>404</v>
      </c>
      <c r="C34" s="194" t="s">
        <v>405</v>
      </c>
      <c r="F34" s="194" t="s">
        <v>406</v>
      </c>
      <c r="H34" s="195"/>
      <c r="K34" s="194" t="s">
        <v>407</v>
      </c>
    </row>
    <row r="35" spans="1:11" s="194" customFormat="1" ht="18.75">
      <c r="H35" s="196"/>
    </row>
    <row r="36" spans="1:11" s="194" customFormat="1" ht="18.75"/>
    <row r="37" spans="1:11" s="201" customFormat="1" ht="21">
      <c r="A37" s="201" t="s">
        <v>484</v>
      </c>
      <c r="C37" s="201" t="s">
        <v>409</v>
      </c>
      <c r="F37" s="201" t="s">
        <v>499</v>
      </c>
      <c r="H37" s="201" t="s">
        <v>443</v>
      </c>
      <c r="K37" s="201" t="s">
        <v>427</v>
      </c>
    </row>
    <row r="38" spans="1:11" s="200" customFormat="1" ht="23.25">
      <c r="A38" s="202" t="s">
        <v>412</v>
      </c>
      <c r="B38" s="202"/>
      <c r="C38" s="202" t="s">
        <v>413</v>
      </c>
      <c r="D38" s="202"/>
      <c r="E38" s="202"/>
      <c r="F38" s="202" t="s">
        <v>457</v>
      </c>
      <c r="G38" s="202"/>
      <c r="H38" s="216" t="s">
        <v>458</v>
      </c>
      <c r="I38" s="202"/>
      <c r="J38" s="202"/>
      <c r="K38" s="202" t="s">
        <v>428</v>
      </c>
    </row>
  </sheetData>
  <mergeCells count="23">
    <mergeCell ref="L28:L32"/>
    <mergeCell ref="L26:L27"/>
    <mergeCell ref="F6:K6"/>
    <mergeCell ref="A7:A10"/>
    <mergeCell ref="B7:B10"/>
    <mergeCell ref="C7:E7"/>
    <mergeCell ref="F7:K7"/>
    <mergeCell ref="C8:C10"/>
    <mergeCell ref="D8:E8"/>
    <mergeCell ref="F8:F10"/>
    <mergeCell ref="G8:I8"/>
    <mergeCell ref="J8:K8"/>
    <mergeCell ref="K9:K10"/>
    <mergeCell ref="D9:D10"/>
    <mergeCell ref="E9:E10"/>
    <mergeCell ref="G9:G10"/>
    <mergeCell ref="L24:L25"/>
    <mergeCell ref="H9:H10"/>
    <mergeCell ref="I9:I10"/>
    <mergeCell ref="J9:J10"/>
    <mergeCell ref="L7:L10"/>
    <mergeCell ref="L13:L18"/>
    <mergeCell ref="L19:L22"/>
  </mergeCells>
  <printOptions horizontalCentered="1"/>
  <pageMargins left="0.19685039370078741" right="0.19685039370078741" top="0.19685039370078741" bottom="0.19685039370078741" header="0.19685039370078741" footer="0.19685039370078741"/>
  <pageSetup paperSize="10000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200M-OMPONG-SARO-E-20-0000156</vt:lpstr>
      <vt:lpstr>Ineng-ASA-2019-00135</vt:lpstr>
      <vt:lpstr>ASF-2021-000045</vt:lpstr>
      <vt:lpstr> ASA-2021-000036</vt:lpstr>
      <vt:lpstr>16M_SARO-BMB-E-21-0001862</vt:lpstr>
      <vt:lpstr>60M_ASA No. 2021-000022</vt:lpstr>
      <vt:lpstr>ASF-41M_Indemnification</vt:lpstr>
      <vt:lpstr>ompong-SARO-BMB-E-19-0012554</vt:lpstr>
      <vt:lpstr>ASF-SARO BMB-E-19-0012266</vt:lpstr>
      <vt:lpstr>SARO# BMB-E-16-0019036Lando</vt:lpstr>
      <vt:lpstr>Fall_ArmyWorm</vt:lpstr>
      <vt:lpstr>ASF-ASA-2020-000126</vt:lpstr>
      <vt:lpstr>ASF-ASA-2021-017</vt:lpstr>
      <vt:lpstr>ASF-14M_Indemnification</vt:lpstr>
      <vt:lpstr>'200M-OMPONG-SARO-E-20-0000156'!Print_Area</vt:lpstr>
      <vt:lpstr>Fall_ArmyWorm!Print_Area</vt:lpstr>
      <vt:lpstr>'Ineng-ASA-2019-00135'!Print_Area</vt:lpstr>
      <vt:lpstr>'ompong-SARO-BMB-E-19-0012554'!Print_Area</vt:lpstr>
      <vt:lpstr>'SARO# BMB-E-16-0019036Lando'!Print_Area</vt:lpstr>
      <vt:lpstr>'200M-OMPONG-SARO-E-20-0000156'!Print_Titles</vt:lpstr>
      <vt:lpstr>'Ineng-ASA-2019-00135'!Print_Titles</vt:lpstr>
      <vt:lpstr>'SARO# BMB-E-16-0019036Lando'!Print_Titles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</dc:creator>
  <cp:lastModifiedBy>Andrea Franco</cp:lastModifiedBy>
  <cp:lastPrinted>2021-12-01T04:25:44Z</cp:lastPrinted>
  <dcterms:created xsi:type="dcterms:W3CDTF">2016-07-05T02:17:35Z</dcterms:created>
  <dcterms:modified xsi:type="dcterms:W3CDTF">2021-12-02T00:12:11Z</dcterms:modified>
</cp:coreProperties>
</file>