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and\Downloads\archive (60)\"/>
    </mc:Choice>
  </mc:AlternateContent>
  <workbookProtection workbookAlgorithmName="SHA-512" workbookHashValue="xKN6nqRaNFQEUDaGIX3eUqMGHZy4rq5NbjV+PyPozJYvUuNOGYs4Rta6L/K/2oF5fYw/j4A1B5lmLniXA7rOOg==" workbookSaltValue="hpRs+05/ST/D9ORrDDckuQ==" workbookSpinCount="100000" lockStructure="1"/>
  <bookViews>
    <workbookView xWindow="0" yWindow="0" windowWidth="28800" windowHeight="12030" tabRatio="634" firstSheet="2" activeTab="8"/>
  </bookViews>
  <sheets>
    <sheet name="Ineng-ASA-2019-00135" sheetId="14" r:id="rId1"/>
    <sheet name="SARO# BMB-E-16-0019036Lando" sheetId="4" state="hidden" r:id="rId2"/>
    <sheet name="Fall_ArmyWorm" sheetId="17" r:id="rId3"/>
    <sheet name="ASF-2021-000045" sheetId="22" r:id="rId4"/>
    <sheet name="ASA- 2021-000035" sheetId="24" r:id="rId5"/>
    <sheet name="ASF-41M_Indemnification" sheetId="20" r:id="rId6"/>
    <sheet name="60M_ASA No. 2021-000022" sheetId="27" r:id="rId7"/>
    <sheet name="ASF-ASA-2020-000126" sheetId="18" r:id="rId8"/>
    <sheet name="ASF-ASA-2021-017" sheetId="25" r:id="rId9"/>
    <sheet name="ASF-14M_Indemnification" sheetId="19" state="hidden" r:id="rId10"/>
  </sheets>
  <definedNames>
    <definedName name="_xlnm.Print_Area" localSheetId="2">Fall_ArmyWorm!$A$1:$R$28</definedName>
    <definedName name="_xlnm.Print_Area" localSheetId="0">'Ineng-ASA-2019-00135'!$A$1:$M$75</definedName>
    <definedName name="_xlnm.Print_Area" localSheetId="1">'SARO# BMB-E-16-0019036Lando'!$A$1:$L$63</definedName>
    <definedName name="_xlnm.Print_Titles" localSheetId="0">'Ineng-ASA-2019-00135'!$7:$9</definedName>
    <definedName name="_xlnm.Print_Titles" localSheetId="1">'SARO# BMB-E-16-0019036Lando'!$A:$A,'SARO# BMB-E-16-0019036Lando'!$9:$11</definedName>
  </definedNames>
  <calcPr calcId="162913"/>
</workbook>
</file>

<file path=xl/calcChain.xml><?xml version="1.0" encoding="utf-8"?>
<calcChain xmlns="http://schemas.openxmlformats.org/spreadsheetml/2006/main">
  <c r="K43" i="14" l="1"/>
  <c r="K58" i="14"/>
  <c r="K59" i="14"/>
  <c r="L61" i="14"/>
  <c r="F38" i="14"/>
  <c r="N18" i="27" l="1"/>
  <c r="L13" i="27"/>
  <c r="N13" i="27"/>
  <c r="L15" i="27"/>
  <c r="N15" i="27"/>
  <c r="N19" i="27"/>
  <c r="N17" i="27"/>
  <c r="N16" i="27"/>
  <c r="N14" i="27"/>
  <c r="L12" i="27"/>
  <c r="L34" i="14"/>
  <c r="P14" i="25"/>
  <c r="Q14" i="25"/>
  <c r="M14" i="25"/>
  <c r="L14" i="25"/>
  <c r="J14" i="25"/>
  <c r="K14" i="25"/>
  <c r="I14" i="25"/>
  <c r="G14" i="25"/>
  <c r="F14" i="25"/>
  <c r="Q13" i="25"/>
  <c r="O13" i="25"/>
  <c r="O14" i="25"/>
  <c r="N13" i="25"/>
  <c r="N14" i="25"/>
  <c r="K13" i="25"/>
  <c r="G13" i="25"/>
  <c r="G12" i="25"/>
  <c r="F13" i="25"/>
  <c r="F12" i="25"/>
  <c r="P12" i="25"/>
  <c r="M12" i="25"/>
  <c r="O12" i="25"/>
  <c r="L12" i="25"/>
  <c r="J12" i="25"/>
  <c r="I12" i="25"/>
  <c r="H12" i="25"/>
  <c r="N12" i="25"/>
  <c r="H13" i="25"/>
  <c r="O21" i="17"/>
  <c r="L14" i="24"/>
  <c r="I14" i="24"/>
  <c r="G14" i="24"/>
  <c r="F14" i="24"/>
  <c r="O13" i="24"/>
  <c r="O14" i="24"/>
  <c r="G13" i="24"/>
  <c r="G12" i="24"/>
  <c r="F13" i="24"/>
  <c r="F12" i="24"/>
  <c r="P12" i="24"/>
  <c r="M12" i="24"/>
  <c r="L12" i="24"/>
  <c r="J12" i="24"/>
  <c r="I12" i="24"/>
  <c r="P14" i="22"/>
  <c r="M14" i="22"/>
  <c r="L14" i="22"/>
  <c r="J14" i="22"/>
  <c r="K14" i="22"/>
  <c r="I14" i="22"/>
  <c r="G14" i="22"/>
  <c r="F14" i="22"/>
  <c r="O13" i="22"/>
  <c r="O14" i="22"/>
  <c r="N14" i="22"/>
  <c r="G13" i="22"/>
  <c r="G12" i="22"/>
  <c r="F13" i="22"/>
  <c r="F12" i="22"/>
  <c r="P12" i="22"/>
  <c r="M12" i="22"/>
  <c r="L12" i="22"/>
  <c r="J12" i="22"/>
  <c r="I12" i="22"/>
  <c r="O12" i="24"/>
  <c r="N12" i="22"/>
  <c r="H12" i="24"/>
  <c r="N12" i="24"/>
  <c r="H13" i="24"/>
  <c r="H12" i="22"/>
  <c r="O12" i="22"/>
  <c r="H13" i="22"/>
  <c r="L38" i="14"/>
  <c r="L37" i="14"/>
  <c r="P21" i="17"/>
  <c r="I21" i="17"/>
  <c r="J21" i="17"/>
  <c r="I13" i="17"/>
  <c r="J13" i="17"/>
  <c r="L65" i="14"/>
  <c r="L64" i="14"/>
  <c r="L63" i="14"/>
  <c r="L62" i="14"/>
  <c r="N14" i="17"/>
  <c r="N20" i="17"/>
  <c r="N21" i="17"/>
  <c r="M21" i="17"/>
  <c r="L21" i="17"/>
  <c r="H10" i="14"/>
  <c r="H68" i="14"/>
  <c r="Q13" i="20"/>
  <c r="Q12" i="19"/>
  <c r="N13" i="20"/>
  <c r="P12" i="20"/>
  <c r="F33" i="14"/>
  <c r="F37" i="14"/>
  <c r="F34" i="14"/>
  <c r="G14" i="17"/>
  <c r="F14" i="17"/>
  <c r="F12" i="17"/>
  <c r="O12" i="17"/>
  <c r="H14" i="17"/>
  <c r="G12" i="17"/>
  <c r="H12" i="17"/>
  <c r="P14" i="20"/>
  <c r="M14" i="20"/>
  <c r="L14" i="20"/>
  <c r="J14" i="20"/>
  <c r="I14" i="20"/>
  <c r="G14" i="20"/>
  <c r="F14" i="20"/>
  <c r="O13" i="20"/>
  <c r="O14" i="20"/>
  <c r="N14" i="20"/>
  <c r="K13" i="20"/>
  <c r="G13" i="20"/>
  <c r="F13" i="20"/>
  <c r="F12" i="20"/>
  <c r="M12" i="20"/>
  <c r="L12" i="20"/>
  <c r="N12" i="20"/>
  <c r="J12" i="20"/>
  <c r="I12" i="20"/>
  <c r="H13" i="20"/>
  <c r="G12" i="20"/>
  <c r="H12" i="20"/>
  <c r="K12" i="20"/>
  <c r="K14" i="20"/>
  <c r="O12" i="20"/>
  <c r="J33" i="14"/>
  <c r="P13" i="19"/>
  <c r="M13" i="19"/>
  <c r="L13" i="19"/>
  <c r="J13" i="19"/>
  <c r="I13" i="19"/>
  <c r="G13" i="19"/>
  <c r="F13" i="19"/>
  <c r="Q11" i="19"/>
  <c r="O12" i="19"/>
  <c r="O13" i="19"/>
  <c r="N12" i="19"/>
  <c r="N13" i="19"/>
  <c r="K12" i="19"/>
  <c r="G12" i="19"/>
  <c r="F12" i="19"/>
  <c r="F11" i="19"/>
  <c r="P11" i="19"/>
  <c r="M11" i="19"/>
  <c r="L11" i="19"/>
  <c r="O11" i="19"/>
  <c r="J11" i="19"/>
  <c r="I11" i="19"/>
  <c r="P14" i="18"/>
  <c r="M14" i="18"/>
  <c r="L14" i="18"/>
  <c r="J14" i="18"/>
  <c r="I14" i="18"/>
  <c r="G14" i="18"/>
  <c r="F14" i="18"/>
  <c r="Q13" i="18"/>
  <c r="Q12" i="18"/>
  <c r="O13" i="18"/>
  <c r="O14" i="18"/>
  <c r="N13" i="18"/>
  <c r="N14" i="18"/>
  <c r="K13" i="18"/>
  <c r="G13" i="18"/>
  <c r="G12" i="18"/>
  <c r="F13" i="18"/>
  <c r="F12" i="18"/>
  <c r="P12" i="18"/>
  <c r="M12" i="18"/>
  <c r="O12" i="18"/>
  <c r="L12" i="18"/>
  <c r="J12" i="18"/>
  <c r="I12" i="18"/>
  <c r="N12" i="18"/>
  <c r="H13" i="18"/>
  <c r="K14" i="18"/>
  <c r="H12" i="18"/>
  <c r="Q14" i="18"/>
  <c r="K12" i="18"/>
  <c r="H12" i="19"/>
  <c r="G11" i="19"/>
  <c r="H11" i="19"/>
  <c r="Q13" i="19"/>
  <c r="N11" i="19"/>
  <c r="K13" i="19"/>
  <c r="K11" i="19"/>
  <c r="L39" i="14"/>
  <c r="K20" i="14"/>
  <c r="L44" i="14"/>
  <c r="J44" i="14"/>
  <c r="I44" i="14"/>
  <c r="D44" i="14"/>
  <c r="F44" i="14"/>
  <c r="G21" i="17"/>
  <c r="G13" i="17"/>
  <c r="F21" i="17"/>
  <c r="F13" i="17"/>
  <c r="H13" i="17"/>
  <c r="H20" i="14"/>
  <c r="L20" i="14"/>
  <c r="F65" i="14"/>
  <c r="F64" i="14"/>
  <c r="F63" i="14"/>
  <c r="F62" i="14"/>
  <c r="F61" i="14"/>
  <c r="I11" i="14"/>
  <c r="L11" i="14"/>
  <c r="J11" i="14"/>
  <c r="F11" i="14"/>
  <c r="K10" i="14"/>
  <c r="L10" i="14"/>
  <c r="K68" i="14"/>
  <c r="L68" i="14" s="1"/>
  <c r="H59" i="14"/>
  <c r="H58" i="14"/>
  <c r="G59" i="14"/>
  <c r="H43" i="14"/>
  <c r="L43" i="14"/>
  <c r="G43" i="14"/>
  <c r="I43" i="14"/>
  <c r="J65" i="14"/>
  <c r="J64" i="14"/>
  <c r="J63" i="14"/>
  <c r="J62" i="14"/>
  <c r="J61" i="14"/>
  <c r="I65" i="14"/>
  <c r="I64" i="14"/>
  <c r="I63" i="14"/>
  <c r="I62" i="14"/>
  <c r="I61" i="14"/>
  <c r="J41" i="14"/>
  <c r="J40" i="14"/>
  <c r="J39" i="14"/>
  <c r="J38" i="14"/>
  <c r="J37" i="14"/>
  <c r="J36" i="14"/>
  <c r="J35" i="14"/>
  <c r="J34" i="14"/>
  <c r="J32" i="14"/>
  <c r="J31" i="14"/>
  <c r="J30" i="14"/>
  <c r="J29" i="14"/>
  <c r="J28" i="14"/>
  <c r="J27" i="14"/>
  <c r="J26" i="14"/>
  <c r="J25" i="14"/>
  <c r="J24" i="14"/>
  <c r="J23" i="14"/>
  <c r="J22" i="14"/>
  <c r="J21" i="14"/>
  <c r="I41" i="14"/>
  <c r="I40" i="14"/>
  <c r="I39" i="14"/>
  <c r="I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12" i="14"/>
  <c r="I59" i="14"/>
  <c r="J59" i="14"/>
  <c r="G58" i="14"/>
  <c r="I58" i="14"/>
  <c r="J43" i="14"/>
  <c r="L12" i="14"/>
  <c r="J12" i="14"/>
  <c r="F12" i="14"/>
  <c r="G20" i="14"/>
  <c r="G10" i="14"/>
  <c r="G68" i="14"/>
  <c r="D53" i="14"/>
  <c r="D49" i="14"/>
  <c r="D25" i="14"/>
  <c r="I29" i="4"/>
  <c r="E28" i="4"/>
  <c r="F18" i="4"/>
  <c r="F17" i="4"/>
  <c r="K16" i="4"/>
  <c r="I16" i="4"/>
  <c r="I15" i="4"/>
  <c r="C18" i="4"/>
  <c r="C17" i="4"/>
  <c r="G31" i="4"/>
  <c r="G24" i="4"/>
  <c r="G20" i="4"/>
  <c r="G18" i="4"/>
  <c r="K15" i="4"/>
  <c r="K26" i="4"/>
  <c r="K27" i="4"/>
  <c r="K28" i="4"/>
  <c r="K29" i="4"/>
  <c r="K30" i="4"/>
  <c r="D16" i="4"/>
  <c r="E16" i="4"/>
  <c r="F31" i="4"/>
  <c r="F24" i="4"/>
  <c r="J14" i="4"/>
  <c r="J17" i="4"/>
  <c r="J24" i="4"/>
  <c r="I25" i="4"/>
  <c r="I26" i="4"/>
  <c r="I27" i="4"/>
  <c r="I28" i="4"/>
  <c r="I30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G14" i="4"/>
  <c r="F14" i="4"/>
  <c r="I23" i="4"/>
  <c r="I22" i="4"/>
  <c r="I21" i="4"/>
  <c r="I20" i="4"/>
  <c r="I19" i="4"/>
  <c r="E23" i="4"/>
  <c r="E22" i="4"/>
  <c r="E21" i="4"/>
  <c r="E20" i="4"/>
  <c r="H23" i="4"/>
  <c r="H22" i="4"/>
  <c r="H21" i="4"/>
  <c r="H19" i="4"/>
  <c r="E19" i="4"/>
  <c r="E18" i="4"/>
  <c r="H16" i="4"/>
  <c r="H15" i="4"/>
  <c r="H25" i="4"/>
  <c r="E26" i="4"/>
  <c r="E27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25" i="4"/>
  <c r="D24" i="4"/>
  <c r="C24" i="4"/>
  <c r="E15" i="4"/>
  <c r="H26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0" i="4"/>
  <c r="H29" i="4"/>
  <c r="H28" i="4"/>
  <c r="H27" i="4"/>
  <c r="I31" i="4"/>
  <c r="I24" i="4"/>
  <c r="H31" i="4"/>
  <c r="E24" i="4"/>
  <c r="J13" i="4"/>
  <c r="H24" i="4"/>
  <c r="F13" i="4"/>
  <c r="F12" i="4"/>
  <c r="J10" i="14"/>
  <c r="K14" i="4"/>
  <c r="J58" i="14"/>
  <c r="I14" i="4"/>
  <c r="K24" i="4"/>
  <c r="J20" i="14"/>
  <c r="I20" i="14"/>
  <c r="I10" i="14"/>
  <c r="I68" i="14"/>
  <c r="H14" i="4"/>
  <c r="J12" i="4"/>
  <c r="G17" i="4"/>
  <c r="H17" i="4"/>
  <c r="H18" i="4"/>
  <c r="I18" i="4"/>
  <c r="I17" i="4"/>
  <c r="H20" i="4"/>
  <c r="I13" i="4"/>
  <c r="I12" i="4"/>
  <c r="G13" i="4"/>
  <c r="G12" i="4"/>
  <c r="H12" i="4"/>
  <c r="H13" i="4"/>
  <c r="K13" i="4"/>
  <c r="K12" i="4"/>
</calcChain>
</file>

<file path=xl/sharedStrings.xml><?xml version="1.0" encoding="utf-8"?>
<sst xmlns="http://schemas.openxmlformats.org/spreadsheetml/2006/main" count="819" uniqueCount="267">
  <si>
    <t>DEPARTMENT OF AGRICULTURE</t>
  </si>
  <si>
    <t>PROGRAM/PROJECTS/
ACTIVITIES</t>
  </si>
  <si>
    <t>PHYSICAL</t>
  </si>
  <si>
    <t>DISBURSEMENT</t>
  </si>
  <si>
    <t>TARGET
(No.)</t>
  </si>
  <si>
    <t>ACCOMPLISHMENT</t>
  </si>
  <si>
    <t>%</t>
  </si>
  <si>
    <t>DISBURSED</t>
  </si>
  <si>
    <t>No.</t>
  </si>
  <si>
    <t xml:space="preserve">BALANCE
</t>
  </si>
  <si>
    <t>STATUS/ REMARKS</t>
  </si>
  <si>
    <t>ALLOC.</t>
  </si>
  <si>
    <t>OBLIG.</t>
  </si>
  <si>
    <t>INDICATOR</t>
  </si>
  <si>
    <t>no. of bags distributed</t>
  </si>
  <si>
    <t>no. of packs distributed</t>
  </si>
  <si>
    <t>Palay Certified Seeds (40kg/bag)</t>
  </si>
  <si>
    <t>Soil Ameliorant (packs of 2 kg)</t>
  </si>
  <si>
    <t>no. rehabilitated/repaired</t>
  </si>
  <si>
    <t xml:space="preserve">STATUS OF CALAMITY FUND FOR TYPHOON LANDO </t>
  </si>
  <si>
    <t>SARO #BMB-E-16-0019036</t>
  </si>
  <si>
    <t>PHYSICAL STATUS</t>
  </si>
  <si>
    <t>FINANCIAL STATUS</t>
  </si>
  <si>
    <t>no. of repaired/rehabilitated</t>
  </si>
  <si>
    <t>MFO 2.1 PRODUCTION SUPPORT SERVICES</t>
  </si>
  <si>
    <t>MFO 3. IRRIGATION NETWORK SERVICES</t>
  </si>
  <si>
    <t>MFO 2. TECHNICAL SUPPORT SERVICES</t>
  </si>
  <si>
    <t>A. Rehab/repair of Da-Research &amp; Experimentation Center</t>
  </si>
  <si>
    <t>GRAND TOTAL</t>
  </si>
  <si>
    <t>MFO 2.3 RESEARCH &amp; DEVELOPMENT SERVICES</t>
  </si>
  <si>
    <t>San Fernando City, La Union</t>
  </si>
  <si>
    <t>Regional Field Office</t>
  </si>
  <si>
    <t>Limmansangan SWIP, Alaminos, Pangasinan</t>
  </si>
  <si>
    <t>Bunao CIS,  Mangatarem, Pangasinan</t>
  </si>
  <si>
    <t>Don Gorio CIS, Mangatarem, Pangasinan</t>
  </si>
  <si>
    <t>Victory Dam, Mangatarem, Pangasinan</t>
  </si>
  <si>
    <t>Simon-Casagatan CIS, Mangatarem, Pangasinan</t>
  </si>
  <si>
    <t>Cabaroan-Sanchez CIS,  Mangatarem, Pang.</t>
  </si>
  <si>
    <t>Luna Este SWIP, umingan, Pangasinan</t>
  </si>
  <si>
    <t>Puraw SWIP, Umingan, Pangasinan</t>
  </si>
  <si>
    <t>Carayungan SWIP, Umingan, Pangasinan</t>
  </si>
  <si>
    <t>Ricos II SWIP, Umingan, Pangasinan</t>
  </si>
  <si>
    <t>Diaz SWIP, Umingan, Pangasinan</t>
  </si>
  <si>
    <t>Digap SWIP, Umingan, Pangasinan</t>
  </si>
  <si>
    <t>Diket SWIP, Umingan, Pangasinan</t>
  </si>
  <si>
    <t>Upper Banila Irrigation Project, Umingan, Pang.</t>
  </si>
  <si>
    <t>Calaocan SWIP, Umingan, Pangasinan</t>
  </si>
  <si>
    <t>Digad SWIP, Umingan, Pangasinan</t>
  </si>
  <si>
    <t>Tanggal Espiritu CIS, Umingan, Pangasinan</t>
  </si>
  <si>
    <t>Tanggal Barrat CIS, Umingan, Pangasinan</t>
  </si>
  <si>
    <t>Tanggal Vicente CIS, Umingan, Pangasinan</t>
  </si>
  <si>
    <t>Matibbeg DD, Umingan, Pangasinan</t>
  </si>
  <si>
    <t>Sira-Buenaflor DD, Umingan, Pangasinan</t>
  </si>
  <si>
    <t>Waig-KabitnonganDD, San Quintin, Pangasinan</t>
  </si>
  <si>
    <t>Camagsese CIS, Sual, Pangasinan</t>
  </si>
  <si>
    <t>Victoria CIS, Sual, Pangasinan</t>
  </si>
  <si>
    <t>Tanggal Padua CIS, Sual, Pangasinan</t>
  </si>
  <si>
    <t>Nangalisan DD, Infanta, Pangasinan</t>
  </si>
  <si>
    <t>Bamban CIS, Infanta, Pangasinan</t>
  </si>
  <si>
    <t>Gayun Gayun CIS, Agno, Pangasinan</t>
  </si>
  <si>
    <t>Pateng I CIS,  Agno, Pangasinan</t>
  </si>
  <si>
    <t>Agbayani Dam, Balungao,Pangasinan</t>
  </si>
  <si>
    <t>Madilap Dam, Balungao, Pangasinan</t>
  </si>
  <si>
    <t>Catillaongan Dam, Balungao, Pangasinan</t>
  </si>
  <si>
    <t>Calancian Dam, Balungao, Pangasinan</t>
  </si>
  <si>
    <t>Casiaman DD, Bacnotan, La Union</t>
  </si>
  <si>
    <t>Nagsabaran CIS, San Juan, La Union</t>
  </si>
  <si>
    <t>Pideg I CIS, Tubao, La Union</t>
  </si>
  <si>
    <t>Pideg II CIS, Tubao, La Union</t>
  </si>
  <si>
    <t>Dacnap- Baliw SSIP, Pugo, La Union</t>
  </si>
  <si>
    <t>Pateng II CIS, Agno, Pangasinan</t>
  </si>
  <si>
    <t>Rehabilitation of fertilizer bodega, PREC, Sta. Barabara, Pang.</t>
  </si>
  <si>
    <t>Rehabilitation of Motor pool garage, Sual &amp; PREC, Sta. Barabara, Pang.</t>
  </si>
  <si>
    <t>Rehabilitation of guest house 2, PREC, Sta. Barbara, Pangasinan</t>
  </si>
  <si>
    <t>Rehabilitation of duck house, Sual, Pangasinan</t>
  </si>
  <si>
    <t>Rehabilitation of multi-purpose shed, Sual, Pangasinan</t>
  </si>
  <si>
    <t>Completed; for inspection</t>
  </si>
  <si>
    <t>On-going distribution</t>
  </si>
  <si>
    <t>Completed</t>
  </si>
  <si>
    <t>on-going @ 5% accomp; suspended due to standing crops</t>
  </si>
  <si>
    <t>Distribution completed</t>
  </si>
  <si>
    <t>MOA already signed, for submission of other pertinent documents for fund transfer</t>
  </si>
  <si>
    <t>For submission of pertinent documents for FT by the LGU</t>
  </si>
  <si>
    <t>Site still submerge in water</t>
  </si>
  <si>
    <t>On-going construction @ 30% accomp</t>
  </si>
  <si>
    <t>On-going construction @ 15% accomp</t>
  </si>
  <si>
    <t>Already FT transferred to LGU for implementation</t>
  </si>
  <si>
    <t>Bidded and awarded</t>
  </si>
  <si>
    <t>65 % accomplishment</t>
  </si>
  <si>
    <t>Motorpool garage, Sual : On-going construction while the Motorpool Garage, Sta. Barbara : NTP to be issued/to be signed</t>
  </si>
  <si>
    <t>For schedule of bidding; On going revision due to change of site</t>
  </si>
  <si>
    <t>For approval of PR, POW and revised plans. For schedule of bidding</t>
  </si>
  <si>
    <t>On-going construction</t>
  </si>
  <si>
    <t>Obligated for fund transfer to LGU</t>
  </si>
  <si>
    <t>bag</t>
  </si>
  <si>
    <t>Ilocos Norte</t>
  </si>
  <si>
    <t>Ilocos Sur</t>
  </si>
  <si>
    <t>La Union</t>
  </si>
  <si>
    <t xml:space="preserve"> </t>
  </si>
  <si>
    <t>Disbursed</t>
  </si>
  <si>
    <t>UNOBLIGATED
(PhP)</t>
  </si>
  <si>
    <t>OBLIGATED
(PhP)</t>
  </si>
  <si>
    <t>NO.</t>
  </si>
  <si>
    <t>OBLIGATION</t>
  </si>
  <si>
    <t>ALLOCATION
(PhP)</t>
  </si>
  <si>
    <t>ACCOMPLISHED</t>
  </si>
  <si>
    <t>REMARKS</t>
  </si>
  <si>
    <t xml:space="preserve">FINANCIAL </t>
  </si>
  <si>
    <t>UNIT OF MEASURE</t>
  </si>
  <si>
    <t>INTERVENTION</t>
  </si>
  <si>
    <t>REHABILITATION/RECOVERY ACCOMPLISHMENT REPORT</t>
  </si>
  <si>
    <t>as of November 30, 2018</t>
  </si>
  <si>
    <t>Duck</t>
  </si>
  <si>
    <t>Indicator</t>
  </si>
  <si>
    <t xml:space="preserve">    </t>
  </si>
  <si>
    <t>P/P/As/Province</t>
  </si>
  <si>
    <t>Output Indicator</t>
  </si>
  <si>
    <t>Physical</t>
  </si>
  <si>
    <t>Rice Banner Program</t>
  </si>
  <si>
    <t>1. Provision of palay seeds</t>
  </si>
  <si>
    <t>2. Provision of soil ameliorants</t>
  </si>
  <si>
    <t>No. of packs provided (@4kg/pack)</t>
  </si>
  <si>
    <t>3. Provision of agricultural machineries and equipment</t>
  </si>
  <si>
    <t>a. Rice Mill</t>
  </si>
  <si>
    <t>No. of units provided</t>
  </si>
  <si>
    <t>b. Recirculating dryers</t>
  </si>
  <si>
    <t>c. Multi-Purpose Lifting Machine</t>
  </si>
  <si>
    <t>3. Rehabilitation/Improvement and Construction of Small Scale Irrigation Projects (SSIPs)</t>
  </si>
  <si>
    <t>a. Small Water Impounding Projects/Diversion Dams</t>
  </si>
  <si>
    <t>No. of units rehabilitated/constructed</t>
  </si>
  <si>
    <t>b. Mini Solar Powered Irrigation Projects (SPIS)</t>
  </si>
  <si>
    <t>Corn Banner Program</t>
  </si>
  <si>
    <t>1. Provision of corn seeds</t>
  </si>
  <si>
    <t xml:space="preserve">No. of bags provided </t>
  </si>
  <si>
    <t>2. Provision of agricultural machineries and equipment</t>
  </si>
  <si>
    <t>a.4-WD tractors</t>
  </si>
  <si>
    <t>b. Combine harvester</t>
  </si>
  <si>
    <t>c. Mobile dryer (6-toner)</t>
  </si>
  <si>
    <t>High Value Crops Development Program</t>
  </si>
  <si>
    <t>1. Provision of assorted vegetable seeds</t>
  </si>
  <si>
    <t xml:space="preserve">No. of kg provided </t>
  </si>
  <si>
    <t>a. Multi-Purpose lifting machine</t>
  </si>
  <si>
    <t>b. Multi-Cultivator</t>
  </si>
  <si>
    <t>Livestock Banner Program</t>
  </si>
  <si>
    <t>a. Provision of livelihood projects (replacement of stocks)</t>
  </si>
  <si>
    <t>No. of stocks provided</t>
  </si>
  <si>
    <t>Goat</t>
  </si>
  <si>
    <t>Cattle</t>
  </si>
  <si>
    <t>Chicken</t>
  </si>
  <si>
    <t>b. Provision of drugs and biologics</t>
  </si>
  <si>
    <t>No. of doses provided</t>
  </si>
  <si>
    <t>Accomplished</t>
  </si>
  <si>
    <t>Target (No.)</t>
  </si>
  <si>
    <t>Drugs and Biologics</t>
  </si>
  <si>
    <t>head</t>
  </si>
  <si>
    <t>For Typhoon Ineng Affected Areas</t>
  </si>
  <si>
    <t>Allocation ('000)</t>
  </si>
  <si>
    <t>Obligated ('000)</t>
  </si>
  <si>
    <t>Unobligated ('000)</t>
  </si>
  <si>
    <t>Financial ('000)</t>
  </si>
  <si>
    <t>bottle</t>
  </si>
  <si>
    <t>Feeds</t>
  </si>
  <si>
    <t>Multi-Vitamins</t>
  </si>
  <si>
    <t>Antibiotic</t>
  </si>
  <si>
    <t>Dewormer</t>
  </si>
  <si>
    <t>Regionwide</t>
  </si>
  <si>
    <t>Rehabilitation of Nagtrigoan SWIP</t>
  </si>
  <si>
    <t>Rehabilitation of Dalayap DD</t>
  </si>
  <si>
    <t>Rehabilitation of Caunayan CIS</t>
  </si>
  <si>
    <t>Rehabilitation/Improvement of Lipay DD Canal lining</t>
  </si>
  <si>
    <t>Improvement of Ester DD</t>
  </si>
  <si>
    <t>Improvement of Esperanza DD</t>
  </si>
  <si>
    <t>Improvement of Bacsil Norte Canal Lining</t>
  </si>
  <si>
    <t>Rehabilitation of Burbor Dam</t>
  </si>
  <si>
    <t>Improvement of Nagpatpatan Canal Lining</t>
  </si>
  <si>
    <t>For PPC</t>
  </si>
  <si>
    <t>Prepared by:</t>
  </si>
  <si>
    <t>Reviewed by :</t>
  </si>
  <si>
    <t>Certified correct:</t>
  </si>
  <si>
    <t>Noted by:</t>
  </si>
  <si>
    <t>JULIUS R. BRIONES</t>
  </si>
  <si>
    <t>IRENE P. TACTAC</t>
  </si>
  <si>
    <t>GILDA R.RODRIGUEZ</t>
  </si>
  <si>
    <t>JOEL G. MACONOCIDO</t>
  </si>
  <si>
    <t xml:space="preserve">Report Officer, RDRRM Opcen </t>
  </si>
  <si>
    <t>RDRRM Focal/Coordinator</t>
  </si>
  <si>
    <t>Chief, Budget Section</t>
  </si>
  <si>
    <t>OIC-Chief, Admin and Finance Division</t>
  </si>
  <si>
    <t>ASA-2019-00135</t>
  </si>
  <si>
    <t xml:space="preserve">   </t>
  </si>
  <si>
    <t>Procured a total of 68,628 kg or 4,575 hectares  which is higher than the target. This is due to efficient bidding process; 
Distribution to farmers complete.</t>
  </si>
  <si>
    <t>Area Served (ha)</t>
  </si>
  <si>
    <t>Repair of Small Water Impounding Project-Nueva Era</t>
  </si>
  <si>
    <t>NESTOR D. DOMENDEN, CESO IV</t>
  </si>
  <si>
    <t>OIC-Regional Executive Director</t>
  </si>
  <si>
    <t>Region I</t>
  </si>
  <si>
    <t>DESCRIPTION</t>
  </si>
  <si>
    <t>LOCATION</t>
  </si>
  <si>
    <t>BENEFICIARIES</t>
  </si>
  <si>
    <t>PROVINCE</t>
  </si>
  <si>
    <t>MUNICIPALITY</t>
  </si>
  <si>
    <t>SERVED</t>
  </si>
  <si>
    <t>% 
(Disbursed vs Obligated)</t>
  </si>
  <si>
    <t>TOTAL</t>
  </si>
  <si>
    <t>Certified by</t>
  </si>
  <si>
    <t>IRENE P. TACTAc</t>
  </si>
  <si>
    <t>CRISTINA A. JACINTO</t>
  </si>
  <si>
    <t>ARNOLD T. EBREO</t>
  </si>
  <si>
    <t>For Fall ArmyWorm Affected Areas</t>
  </si>
  <si>
    <t>Procurement of Insecticides</t>
  </si>
  <si>
    <t>Procurement of Pheromone lure</t>
  </si>
  <si>
    <t xml:space="preserve">           - Botanical</t>
  </si>
  <si>
    <t xml:space="preserve">           - Microbial (Bacillus sp.)</t>
  </si>
  <si>
    <t>a. ) Organic insecticides</t>
  </si>
  <si>
    <t>b.) Synthetic insecticides</t>
  </si>
  <si>
    <t xml:space="preserve">           - Chlorfluazon</t>
  </si>
  <si>
    <t xml:space="preserve">           - Tetraniliprole</t>
  </si>
  <si>
    <t xml:space="preserve">            - Spinetoram</t>
  </si>
  <si>
    <t>pcs</t>
  </si>
  <si>
    <t>OIC, Budget Section</t>
  </si>
  <si>
    <t>Chief, Accounting Section</t>
  </si>
  <si>
    <t>Completed/ Distributed</t>
  </si>
  <si>
    <t>For African Swine Fever Affected Farmers/Raisers</t>
  </si>
  <si>
    <t>ASA-2020-000126</t>
  </si>
  <si>
    <t>Indemnification</t>
  </si>
  <si>
    <t>1. Distribution of cash assistance</t>
  </si>
  <si>
    <t>no. of animals indemnified</t>
  </si>
  <si>
    <t>Suspended construction activities due to standing crops</t>
  </si>
  <si>
    <t>As of February 01, 2021</t>
  </si>
  <si>
    <t>100.00% physical accomplishment</t>
  </si>
  <si>
    <t>MARICHU C. VILLEGAS</t>
  </si>
  <si>
    <t>Distributed; Remaining amount is for savings</t>
  </si>
  <si>
    <t>ASA-2021-017</t>
  </si>
  <si>
    <t xml:space="preserve">Distribution of cash assistance </t>
  </si>
  <si>
    <t>ASA # 2020-000487</t>
  </si>
  <si>
    <t>ASA # 2020- 000111</t>
  </si>
  <si>
    <t>As of June 01, 2021</t>
  </si>
  <si>
    <t>DOMINADOR R. LIM, JR.</t>
  </si>
  <si>
    <t xml:space="preserve">DOMINADOR R. LIM, JR. </t>
  </si>
  <si>
    <t>Completed/ Delivered</t>
  </si>
  <si>
    <t>For inspection and verification of completeness of the project by RIC with 100.00% physical accomplishment</t>
  </si>
  <si>
    <t>ASA-2021-000045</t>
  </si>
  <si>
    <t>Procurement of Convection Polymerase Chain Reaction (cPCR)</t>
  </si>
  <si>
    <t xml:space="preserve">pcs. </t>
  </si>
  <si>
    <t>Typhoon Nika, Ofel, Pepito, Quinta, Rolly, Ulysses</t>
  </si>
  <si>
    <t>ASA- 2021-000035</t>
  </si>
  <si>
    <t>Provision of Assorted vegetable seeds</t>
  </si>
  <si>
    <t>kilograms</t>
  </si>
  <si>
    <t>For African Swine Fever Virus Detection Kit</t>
  </si>
  <si>
    <t>P/P/As</t>
  </si>
  <si>
    <t xml:space="preserve">Support to Operations </t>
  </si>
  <si>
    <t xml:space="preserve"> Re-Stocking of Animals </t>
  </si>
  <si>
    <t>Swine</t>
  </si>
  <si>
    <t>Provision of feeds, supplements, drugs and biologics</t>
  </si>
  <si>
    <t xml:space="preserve">dose </t>
  </si>
  <si>
    <t>box</t>
  </si>
  <si>
    <t>ASA-No 2021-000022</t>
  </si>
  <si>
    <t>As of august 02, 2021</t>
  </si>
  <si>
    <t>As of August 02, 2021</t>
  </si>
  <si>
    <t>-</t>
  </si>
  <si>
    <t>Distributed; For processing of payment</t>
  </si>
  <si>
    <t xml:space="preserve">On-going process of final billing with 100.00% physical  accomplishment </t>
  </si>
  <si>
    <t>For signature of as-built drawings with 100% physical accomplishment</t>
  </si>
  <si>
    <t>Waiting for inspection report with 100% physical accomplishment</t>
  </si>
  <si>
    <t>Recommended for final inspection with 100.00% physical accomplishment</t>
  </si>
  <si>
    <t>For Posting (PhilGeps)</t>
  </si>
  <si>
    <t xml:space="preserve">For Bid-Opening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</si>
</sst>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* #,##0_);_(* \(#,##0\);_(* &quot;-&quot;??_);_(@_)"/>
    <numFmt numFmtId="165" formatCode="_-* #,##0_-;\-* #,##0_-;_-* &quot;-&quot;??_-;_-@_-"/>
    <numFmt numFmtId="166" formatCode="#,##0;[Red]#,##0"/>
    <numFmt numFmtId="167" formatCode="_(* #,##0.00_);_(* \(#,##0.00\);_(* &quot;-&quot;??_);_(@_)"/>
    <numFmt numFmtId="168" formatCode="_(* #,##0.000_);_(* \(#,##0.000\);_(* &quot;-&quot;??_);_(@_)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u val="singleAccounting"/>
      <sz val="12"/>
      <name val="Arial"/>
      <family val="2"/>
    </font>
    <font>
      <sz val="11"/>
      <name val="Arial"/>
      <family val="2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4"/>
      <color rgb="FFFF0000"/>
      <name val="Arial"/>
      <family val="2"/>
    </font>
    <font>
      <sz val="12"/>
      <color rgb="FFFF0000"/>
      <name val="Calibri"/>
      <family val="2"/>
      <scheme val="minor"/>
    </font>
    <font>
      <sz val="16"/>
      <name val="Arial Narrow"/>
      <family val="2"/>
    </font>
    <font>
      <b/>
      <sz val="16"/>
      <name val="Arial Narrow"/>
      <family val="2"/>
    </font>
    <font>
      <b/>
      <sz val="20"/>
      <name val="Arial Narrow"/>
      <family val="2"/>
    </font>
    <font>
      <sz val="16"/>
      <name val="Abadi MT Condensed Extra Bold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sz val="12"/>
      <name val="Tahoma"/>
      <family val="2"/>
    </font>
    <font>
      <sz val="10"/>
      <color theme="1"/>
      <name val="Cambria"/>
      <family val="1"/>
    </font>
    <font>
      <sz val="12"/>
      <color theme="1"/>
      <name val="Cambria"/>
      <family val="1"/>
    </font>
    <font>
      <sz val="18"/>
      <color theme="1"/>
      <name val="Calibri"/>
      <family val="2"/>
      <scheme val="minor"/>
    </font>
    <font>
      <sz val="14"/>
      <color rgb="FF00B050"/>
      <name val="Cambria"/>
      <family val="1"/>
    </font>
    <font>
      <b/>
      <sz val="14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14"/>
      <color theme="1"/>
      <name val="Tahoma"/>
      <family val="2"/>
    </font>
    <font>
      <sz val="14"/>
      <color theme="1"/>
      <name val="Tahoma"/>
      <family val="2"/>
    </font>
    <font>
      <sz val="18"/>
      <name val="Tahoma"/>
      <family val="2"/>
    </font>
    <font>
      <b/>
      <sz val="18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sz val="11"/>
      <name val="Tahoma"/>
      <family val="2"/>
    </font>
    <font>
      <sz val="12"/>
      <name val="Cambria"/>
      <family val="1"/>
    </font>
    <font>
      <b/>
      <sz val="12"/>
      <name val="Cambria"/>
      <family val="1"/>
    </font>
    <font>
      <b/>
      <sz val="12"/>
      <color theme="0"/>
      <name val="Cambria"/>
      <family val="1"/>
    </font>
    <font>
      <sz val="12"/>
      <color theme="0"/>
      <name val="Cambria"/>
      <family val="1"/>
    </font>
    <font>
      <b/>
      <sz val="12"/>
      <color theme="1"/>
      <name val="Cambria"/>
      <family val="1"/>
    </font>
    <font>
      <i/>
      <sz val="12"/>
      <color theme="1"/>
      <name val="Cambria"/>
      <family val="1"/>
    </font>
    <font>
      <i/>
      <sz val="14"/>
      <color theme="1"/>
      <name val="Tahoma"/>
      <family val="2"/>
    </font>
    <font>
      <sz val="14"/>
      <name val="Tahoma"/>
      <family val="2"/>
    </font>
    <font>
      <sz val="14"/>
      <color rgb="FF000000"/>
      <name val="Tahoma"/>
      <family val="2"/>
    </font>
    <font>
      <b/>
      <sz val="14"/>
      <name val="Tahoma"/>
      <family val="2"/>
    </font>
    <font>
      <sz val="14"/>
      <name val="Cambria"/>
      <family val="1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40">
    <xf numFmtId="0" fontId="0" fillId="0" borderId="0" xfId="0"/>
    <xf numFmtId="164" fontId="2" fillId="0" borderId="0" xfId="1" applyNumberFormat="1" applyFont="1" applyFill="1" applyAlignment="1">
      <alignment vertical="center"/>
    </xf>
    <xf numFmtId="164" fontId="6" fillId="2" borderId="0" xfId="1" applyNumberFormat="1" applyFont="1" applyFill="1" applyAlignment="1">
      <alignment vertical="center"/>
    </xf>
    <xf numFmtId="164" fontId="7" fillId="0" borderId="0" xfId="1" applyNumberFormat="1" applyFont="1" applyFill="1" applyBorder="1" applyAlignment="1">
      <alignment horizontal="left" vertical="center"/>
    </xf>
    <xf numFmtId="164" fontId="6" fillId="0" borderId="0" xfId="1" applyNumberFormat="1" applyFont="1" applyFill="1" applyAlignment="1">
      <alignment vertical="center"/>
    </xf>
    <xf numFmtId="164" fontId="4" fillId="0" borderId="0" xfId="1" applyNumberFormat="1" applyFont="1" applyFill="1" applyBorder="1" applyAlignment="1">
      <alignment horizontal="left" vertical="center"/>
    </xf>
    <xf numFmtId="164" fontId="6" fillId="0" borderId="0" xfId="1" applyNumberFormat="1" applyFont="1" applyFill="1" applyAlignment="1">
      <alignment horizontal="left" vertical="center"/>
    </xf>
    <xf numFmtId="164" fontId="8" fillId="0" borderId="0" xfId="1" applyNumberFormat="1" applyFont="1" applyFill="1" applyBorder="1" applyAlignment="1">
      <alignment vertical="center"/>
    </xf>
    <xf numFmtId="164" fontId="8" fillId="0" borderId="0" xfId="1" applyNumberFormat="1" applyFont="1" applyFill="1" applyBorder="1" applyAlignment="1">
      <alignment horizontal="center" vertical="center"/>
    </xf>
    <xf numFmtId="164" fontId="6" fillId="0" borderId="0" xfId="1" applyNumberFormat="1" applyFont="1" applyFill="1" applyBorder="1" applyAlignment="1">
      <alignment horizontal="left" vertical="center"/>
    </xf>
    <xf numFmtId="164" fontId="7" fillId="0" borderId="0" xfId="1" applyNumberFormat="1" applyFont="1" applyFill="1" applyBorder="1" applyAlignment="1">
      <alignment vertical="center"/>
    </xf>
    <xf numFmtId="164" fontId="7" fillId="2" borderId="14" xfId="1" applyNumberFormat="1" applyFont="1" applyFill="1" applyBorder="1" applyAlignment="1">
      <alignment horizontal="center" vertical="center" wrapText="1"/>
    </xf>
    <xf numFmtId="164" fontId="7" fillId="2" borderId="0" xfId="1" applyNumberFormat="1" applyFont="1" applyFill="1" applyAlignment="1">
      <alignment vertical="center"/>
    </xf>
    <xf numFmtId="164" fontId="7" fillId="0" borderId="0" xfId="1" applyNumberFormat="1" applyFont="1" applyFill="1" applyAlignment="1">
      <alignment vertical="center"/>
    </xf>
    <xf numFmtId="164" fontId="9" fillId="0" borderId="0" xfId="1" applyNumberFormat="1" applyFont="1" applyFill="1" applyAlignment="1">
      <alignment horizontal="center" vertical="center"/>
    </xf>
    <xf numFmtId="164" fontId="7" fillId="0" borderId="0" xfId="1" applyNumberFormat="1" applyFont="1" applyFill="1" applyAlignment="1">
      <alignment horizontal="left" vertical="center"/>
    </xf>
    <xf numFmtId="164" fontId="6" fillId="0" borderId="0" xfId="1" applyNumberFormat="1" applyFont="1" applyFill="1" applyAlignment="1">
      <alignment horizontal="center" vertical="center"/>
    </xf>
    <xf numFmtId="37" fontId="6" fillId="0" borderId="18" xfId="1" applyNumberFormat="1" applyFont="1" applyFill="1" applyBorder="1" applyAlignment="1">
      <alignment horizontal="center" vertical="center"/>
    </xf>
    <xf numFmtId="164" fontId="5" fillId="0" borderId="16" xfId="1" applyNumberFormat="1" applyFont="1" applyFill="1" applyBorder="1" applyAlignment="1">
      <alignment horizontal="left" vertical="center" wrapText="1"/>
    </xf>
    <xf numFmtId="37" fontId="7" fillId="0" borderId="15" xfId="1" applyNumberFormat="1" applyFont="1" applyFill="1" applyBorder="1" applyAlignment="1">
      <alignment horizontal="center" vertical="center"/>
    </xf>
    <xf numFmtId="164" fontId="10" fillId="0" borderId="0" xfId="1" applyNumberFormat="1" applyFont="1" applyFill="1" applyAlignment="1">
      <alignment horizontal="left" vertical="center"/>
    </xf>
    <xf numFmtId="164" fontId="4" fillId="0" borderId="0" xfId="1" applyNumberFormat="1" applyFont="1" applyFill="1" applyAlignment="1">
      <alignment horizontal="left" vertical="center"/>
    </xf>
    <xf numFmtId="164" fontId="4" fillId="0" borderId="0" xfId="1" applyNumberFormat="1" applyFont="1" applyFill="1" applyAlignment="1">
      <alignment vertical="center"/>
    </xf>
    <xf numFmtId="0" fontId="11" fillId="0" borderId="0" xfId="0" applyFont="1" applyAlignment="1">
      <alignment vertical="center"/>
    </xf>
    <xf numFmtId="164" fontId="4" fillId="0" borderId="15" xfId="1" applyNumberFormat="1" applyFont="1" applyFill="1" applyBorder="1" applyAlignment="1">
      <alignment horizontal="left" vertical="center"/>
    </xf>
    <xf numFmtId="37" fontId="4" fillId="0" borderId="15" xfId="1" applyNumberFormat="1" applyFont="1" applyFill="1" applyBorder="1" applyAlignment="1">
      <alignment horizontal="center" vertical="center"/>
    </xf>
    <xf numFmtId="43" fontId="4" fillId="0" borderId="15" xfId="1" applyFont="1" applyFill="1" applyBorder="1" applyAlignment="1">
      <alignment horizontal="center" vertical="center"/>
    </xf>
    <xf numFmtId="43" fontId="4" fillId="0" borderId="15" xfId="1" applyFont="1" applyFill="1" applyBorder="1" applyAlignment="1">
      <alignment horizontal="right" vertical="center"/>
    </xf>
    <xf numFmtId="164" fontId="4" fillId="2" borderId="15" xfId="1" applyNumberFormat="1" applyFont="1" applyFill="1" applyBorder="1" applyAlignment="1">
      <alignment horizontal="left" vertical="center"/>
    </xf>
    <xf numFmtId="164" fontId="4" fillId="0" borderId="16" xfId="1" applyNumberFormat="1" applyFont="1" applyFill="1" applyBorder="1" applyAlignment="1">
      <alignment horizontal="left" vertical="center"/>
    </xf>
    <xf numFmtId="37" fontId="4" fillId="0" borderId="16" xfId="1" applyNumberFormat="1" applyFont="1" applyFill="1" applyBorder="1" applyAlignment="1">
      <alignment horizontal="center" vertical="center"/>
    </xf>
    <xf numFmtId="43" fontId="4" fillId="0" borderId="16" xfId="1" applyFont="1" applyFill="1" applyBorder="1" applyAlignment="1">
      <alignment horizontal="center" vertical="center"/>
    </xf>
    <xf numFmtId="43" fontId="4" fillId="0" borderId="16" xfId="1" applyFont="1" applyFill="1" applyBorder="1" applyAlignment="1">
      <alignment horizontal="right" vertical="center"/>
    </xf>
    <xf numFmtId="4" fontId="4" fillId="0" borderId="16" xfId="1" applyNumberFormat="1" applyFont="1" applyFill="1" applyBorder="1" applyAlignment="1">
      <alignment horizontal="left" vertical="center" wrapText="1"/>
    </xf>
    <xf numFmtId="164" fontId="2" fillId="0" borderId="11" xfId="1" applyNumberFormat="1" applyFont="1" applyFill="1" applyBorder="1" applyAlignment="1">
      <alignment horizontal="left" vertical="center" indent="2"/>
    </xf>
    <xf numFmtId="164" fontId="2" fillId="0" borderId="11" xfId="1" applyNumberFormat="1" applyFont="1" applyFill="1" applyBorder="1" applyAlignment="1">
      <alignment horizontal="left" vertical="center"/>
    </xf>
    <xf numFmtId="164" fontId="2" fillId="0" borderId="12" xfId="1" applyNumberFormat="1" applyFont="1" applyFill="1" applyBorder="1" applyAlignment="1">
      <alignment horizontal="left" vertical="center"/>
    </xf>
    <xf numFmtId="43" fontId="2" fillId="0" borderId="18" xfId="1" applyFont="1" applyFill="1" applyBorder="1" applyAlignment="1">
      <alignment horizontal="center" vertical="center"/>
    </xf>
    <xf numFmtId="43" fontId="2" fillId="0" borderId="16" xfId="1" applyFont="1" applyFill="1" applyBorder="1" applyAlignment="1">
      <alignment horizontal="right" vertical="center"/>
    </xf>
    <xf numFmtId="43" fontId="2" fillId="0" borderId="16" xfId="1" applyNumberFormat="1" applyFont="1" applyFill="1" applyBorder="1" applyAlignment="1">
      <alignment horizontal="left" vertical="center"/>
    </xf>
    <xf numFmtId="43" fontId="2" fillId="0" borderId="19" xfId="1" applyNumberFormat="1" applyFont="1" applyFill="1" applyBorder="1" applyAlignment="1">
      <alignment horizontal="left" vertical="center"/>
    </xf>
    <xf numFmtId="43" fontId="2" fillId="0" borderId="18" xfId="1" applyFont="1" applyFill="1" applyBorder="1" applyAlignment="1">
      <alignment horizontal="right" vertical="center"/>
    </xf>
    <xf numFmtId="164" fontId="2" fillId="0" borderId="20" xfId="1" applyNumberFormat="1" applyFont="1" applyFill="1" applyBorder="1" applyAlignment="1">
      <alignment horizontal="left" vertical="center" indent="2"/>
    </xf>
    <xf numFmtId="164" fontId="2" fillId="2" borderId="16" xfId="1" applyNumberFormat="1" applyFont="1" applyFill="1" applyBorder="1" applyAlignment="1">
      <alignment horizontal="left" vertical="center"/>
    </xf>
    <xf numFmtId="43" fontId="2" fillId="2" borderId="16" xfId="1" applyFont="1" applyFill="1" applyBorder="1" applyAlignment="1">
      <alignment horizontal="right" vertical="center"/>
    </xf>
    <xf numFmtId="164" fontId="2" fillId="2" borderId="16" xfId="1" applyNumberFormat="1" applyFont="1" applyFill="1" applyBorder="1" applyAlignment="1">
      <alignment horizontal="left" vertical="center" indent="2"/>
    </xf>
    <xf numFmtId="164" fontId="2" fillId="2" borderId="16" xfId="1" applyNumberFormat="1" applyFont="1" applyFill="1" applyBorder="1" applyAlignment="1">
      <alignment horizontal="left" vertical="center" wrapText="1" indent="2"/>
    </xf>
    <xf numFmtId="164" fontId="4" fillId="2" borderId="14" xfId="1" applyNumberFormat="1" applyFont="1" applyFill="1" applyBorder="1" applyAlignment="1">
      <alignment horizontal="center" vertical="center"/>
    </xf>
    <xf numFmtId="164" fontId="4" fillId="2" borderId="14" xfId="1" applyNumberFormat="1" applyFont="1" applyFill="1" applyBorder="1" applyAlignment="1">
      <alignment horizontal="left" vertical="center"/>
    </xf>
    <xf numFmtId="37" fontId="4" fillId="2" borderId="14" xfId="1" applyNumberFormat="1" applyFont="1" applyFill="1" applyBorder="1" applyAlignment="1">
      <alignment horizontal="center" vertical="center"/>
    </xf>
    <xf numFmtId="43" fontId="4" fillId="2" borderId="14" xfId="1" applyFont="1" applyFill="1" applyBorder="1" applyAlignment="1">
      <alignment horizontal="center" vertical="center"/>
    </xf>
    <xf numFmtId="43" fontId="4" fillId="2" borderId="14" xfId="1" applyFont="1" applyFill="1" applyBorder="1" applyAlignment="1">
      <alignment horizontal="left" vertical="center"/>
    </xf>
    <xf numFmtId="164" fontId="4" fillId="2" borderId="0" xfId="1" applyNumberFormat="1" applyFont="1" applyFill="1" applyAlignment="1">
      <alignment vertical="center"/>
    </xf>
    <xf numFmtId="164" fontId="2" fillId="2" borderId="16" xfId="1" applyNumberFormat="1" applyFont="1" applyFill="1" applyBorder="1" applyAlignment="1">
      <alignment horizontal="left" vertical="center" wrapText="1"/>
    </xf>
    <xf numFmtId="164" fontId="4" fillId="2" borderId="16" xfId="1" applyNumberFormat="1" applyFont="1" applyFill="1" applyBorder="1" applyAlignment="1">
      <alignment horizontal="left" vertical="center"/>
    </xf>
    <xf numFmtId="43" fontId="4" fillId="2" borderId="16" xfId="1" applyFont="1" applyFill="1" applyBorder="1" applyAlignment="1">
      <alignment horizontal="center" vertical="center"/>
    </xf>
    <xf numFmtId="43" fontId="4" fillId="2" borderId="16" xfId="1" applyFont="1" applyFill="1" applyBorder="1" applyAlignment="1">
      <alignment horizontal="right" vertical="center"/>
    </xf>
    <xf numFmtId="43" fontId="4" fillId="2" borderId="16" xfId="1" applyNumberFormat="1" applyFont="1" applyFill="1" applyBorder="1" applyAlignment="1">
      <alignment horizontal="left" vertical="center"/>
    </xf>
    <xf numFmtId="164" fontId="12" fillId="2" borderId="16" xfId="1" applyNumberFormat="1" applyFont="1" applyFill="1" applyBorder="1" applyAlignment="1">
      <alignment horizontal="left" vertical="center" wrapText="1"/>
    </xf>
    <xf numFmtId="37" fontId="7" fillId="2" borderId="18" xfId="1" applyNumberFormat="1" applyFont="1" applyFill="1" applyBorder="1" applyAlignment="1">
      <alignment horizontal="center" vertical="center"/>
    </xf>
    <xf numFmtId="164" fontId="2" fillId="2" borderId="11" xfId="1" applyNumberFormat="1" applyFont="1" applyFill="1" applyBorder="1" applyAlignment="1">
      <alignment horizontal="left" vertical="center" wrapText="1" indent="1"/>
    </xf>
    <xf numFmtId="164" fontId="2" fillId="2" borderId="11" xfId="1" applyNumberFormat="1" applyFont="1" applyFill="1" applyBorder="1" applyAlignment="1">
      <alignment horizontal="left" vertical="center"/>
    </xf>
    <xf numFmtId="43" fontId="2" fillId="2" borderId="16" xfId="1" applyNumberFormat="1" applyFont="1" applyFill="1" applyBorder="1" applyAlignment="1">
      <alignment horizontal="left" vertical="center"/>
    </xf>
    <xf numFmtId="37" fontId="6" fillId="2" borderId="18" xfId="1" applyNumberFormat="1" applyFont="1" applyFill="1" applyBorder="1" applyAlignment="1">
      <alignment horizontal="center" vertical="center"/>
    </xf>
    <xf numFmtId="43" fontId="13" fillId="2" borderId="16" xfId="1" applyFont="1" applyFill="1" applyBorder="1" applyAlignment="1">
      <alignment horizontal="center" vertical="center"/>
    </xf>
    <xf numFmtId="43" fontId="13" fillId="2" borderId="16" xfId="1" applyFont="1" applyFill="1" applyBorder="1" applyAlignment="1">
      <alignment horizontal="right" vertical="center"/>
    </xf>
    <xf numFmtId="164" fontId="14" fillId="2" borderId="16" xfId="1" applyNumberFormat="1" applyFont="1" applyFill="1" applyBorder="1" applyAlignment="1">
      <alignment horizontal="left" vertical="center" wrapText="1"/>
    </xf>
    <xf numFmtId="164" fontId="5" fillId="2" borderId="16" xfId="1" applyNumberFormat="1" applyFont="1" applyFill="1" applyBorder="1" applyAlignment="1">
      <alignment horizontal="left" vertical="center" wrapText="1"/>
    </xf>
    <xf numFmtId="37" fontId="2" fillId="2" borderId="16" xfId="1" applyNumberFormat="1" applyFont="1" applyFill="1" applyBorder="1" applyAlignment="1">
      <alignment horizontal="center" vertical="center"/>
    </xf>
    <xf numFmtId="43" fontId="2" fillId="2" borderId="16" xfId="1" applyFont="1" applyFill="1" applyBorder="1" applyAlignment="1">
      <alignment horizontal="center" vertical="center"/>
    </xf>
    <xf numFmtId="4" fontId="6" fillId="2" borderId="16" xfId="1" applyNumberFormat="1" applyFont="1" applyFill="1" applyBorder="1" applyAlignment="1">
      <alignment horizontal="left" vertical="center" wrapText="1"/>
    </xf>
    <xf numFmtId="164" fontId="4" fillId="2" borderId="16" xfId="1" applyNumberFormat="1" applyFont="1" applyFill="1" applyBorder="1" applyAlignment="1">
      <alignment horizontal="center" vertical="center"/>
    </xf>
    <xf numFmtId="37" fontId="6" fillId="2" borderId="16" xfId="1" applyNumberFormat="1" applyFont="1" applyFill="1" applyBorder="1" applyAlignment="1">
      <alignment horizontal="center" vertical="center"/>
    </xf>
    <xf numFmtId="164" fontId="6" fillId="2" borderId="0" xfId="1" applyNumberFormat="1" applyFont="1" applyFill="1" applyAlignment="1">
      <alignment horizontal="left" vertical="center"/>
    </xf>
    <xf numFmtId="164" fontId="2" fillId="2" borderId="17" xfId="1" applyNumberFormat="1" applyFont="1" applyFill="1" applyBorder="1" applyAlignment="1">
      <alignment horizontal="left" vertical="center" indent="2"/>
    </xf>
    <xf numFmtId="164" fontId="2" fillId="2" borderId="17" xfId="1" applyNumberFormat="1" applyFont="1" applyFill="1" applyBorder="1" applyAlignment="1">
      <alignment horizontal="left" vertical="center"/>
    </xf>
    <xf numFmtId="37" fontId="2" fillId="2" borderId="17" xfId="1" applyNumberFormat="1" applyFont="1" applyFill="1" applyBorder="1" applyAlignment="1">
      <alignment horizontal="center" vertical="center"/>
    </xf>
    <xf numFmtId="43" fontId="2" fillId="2" borderId="17" xfId="1" applyFont="1" applyFill="1" applyBorder="1" applyAlignment="1">
      <alignment horizontal="center" vertical="center"/>
    </xf>
    <xf numFmtId="43" fontId="2" fillId="2" borderId="17" xfId="1" applyFont="1" applyFill="1" applyBorder="1" applyAlignment="1">
      <alignment horizontal="right" vertical="center"/>
    </xf>
    <xf numFmtId="4" fontId="6" fillId="2" borderId="21" xfId="1" applyNumberFormat="1" applyFont="1" applyFill="1" applyBorder="1" applyAlignment="1">
      <alignment horizontal="left" vertical="center" wrapText="1"/>
    </xf>
    <xf numFmtId="37" fontId="6" fillId="2" borderId="17" xfId="1" applyNumberFormat="1" applyFont="1" applyFill="1" applyBorder="1" applyAlignment="1">
      <alignment horizontal="center" vertical="center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17" fillId="0" borderId="0" xfId="2" applyFont="1" applyAlignment="1">
      <alignment vertical="center"/>
    </xf>
    <xf numFmtId="0" fontId="18" fillId="0" borderId="0" xfId="2" applyFont="1" applyAlignment="1">
      <alignment vertical="center"/>
    </xf>
    <xf numFmtId="0" fontId="22" fillId="0" borderId="0" xfId="0" applyFont="1" applyAlignment="1">
      <alignment vertical="top"/>
    </xf>
    <xf numFmtId="164" fontId="22" fillId="0" borderId="0" xfId="4" applyNumberFormat="1" applyFont="1" applyAlignment="1">
      <alignment vertical="top"/>
    </xf>
    <xf numFmtId="0" fontId="19" fillId="0" borderId="0" xfId="0" applyFont="1" applyAlignment="1">
      <alignment vertical="top"/>
    </xf>
    <xf numFmtId="0" fontId="20" fillId="9" borderId="0" xfId="0" applyFont="1" applyFill="1" applyAlignment="1">
      <alignment vertical="top"/>
    </xf>
    <xf numFmtId="0" fontId="20" fillId="0" borderId="0" xfId="0" applyFont="1" applyAlignment="1">
      <alignment vertical="top"/>
    </xf>
    <xf numFmtId="43" fontId="23" fillId="0" borderId="0" xfId="4" quotePrefix="1" applyFont="1" applyFill="1" applyBorder="1" applyAlignment="1"/>
    <xf numFmtId="164" fontId="23" fillId="0" borderId="0" xfId="4" applyNumberFormat="1" applyFont="1" applyFill="1" applyBorder="1"/>
    <xf numFmtId="164" fontId="19" fillId="0" borderId="0" xfId="4" applyNumberFormat="1" applyFont="1" applyAlignment="1">
      <alignment vertical="top"/>
    </xf>
    <xf numFmtId="0" fontId="21" fillId="0" borderId="0" xfId="0" applyFont="1" applyAlignment="1">
      <alignment vertical="top"/>
    </xf>
    <xf numFmtId="0" fontId="19" fillId="0" borderId="0" xfId="0" applyFont="1" applyAlignment="1"/>
    <xf numFmtId="43" fontId="19" fillId="0" borderId="0" xfId="0" applyNumberFormat="1" applyFont="1" applyAlignment="1"/>
    <xf numFmtId="0" fontId="24" fillId="0" borderId="0" xfId="0" applyFont="1"/>
    <xf numFmtId="0" fontId="19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27" fillId="0" borderId="0" xfId="0" applyFont="1" applyAlignment="1">
      <alignment vertical="top"/>
    </xf>
    <xf numFmtId="0" fontId="25" fillId="0" borderId="0" xfId="0" applyFont="1" applyFill="1"/>
    <xf numFmtId="0" fontId="29" fillId="0" borderId="0" xfId="0" applyFont="1"/>
    <xf numFmtId="0" fontId="31" fillId="0" borderId="22" xfId="0" applyFont="1" applyBorder="1" applyAlignment="1">
      <alignment vertical="top"/>
    </xf>
    <xf numFmtId="0" fontId="11" fillId="0" borderId="22" xfId="0" applyFont="1" applyBorder="1" applyAlignment="1">
      <alignment vertical="top"/>
    </xf>
    <xf numFmtId="0" fontId="30" fillId="3" borderId="22" xfId="0" applyFont="1" applyFill="1" applyBorder="1" applyAlignment="1">
      <alignment vertical="top"/>
    </xf>
    <xf numFmtId="0" fontId="26" fillId="0" borderId="0" xfId="0" applyFont="1"/>
    <xf numFmtId="164" fontId="32" fillId="0" borderId="0" xfId="4" applyNumberFormat="1" applyFont="1" applyFill="1" applyBorder="1"/>
    <xf numFmtId="0" fontId="33" fillId="0" borderId="0" xfId="0" applyFont="1"/>
    <xf numFmtId="0" fontId="34" fillId="0" borderId="0" xfId="0" applyFont="1"/>
    <xf numFmtId="43" fontId="30" fillId="9" borderId="22" xfId="4" applyFont="1" applyFill="1" applyBorder="1" applyAlignment="1">
      <alignment vertical="center"/>
    </xf>
    <xf numFmtId="164" fontId="31" fillId="0" borderId="22" xfId="4" applyNumberFormat="1" applyFont="1" applyBorder="1" applyAlignment="1">
      <alignment vertical="center"/>
    </xf>
    <xf numFmtId="43" fontId="30" fillId="0" borderId="22" xfId="4" applyFont="1" applyFill="1" applyBorder="1" applyAlignment="1">
      <alignment vertical="center"/>
    </xf>
    <xf numFmtId="43" fontId="31" fillId="0" borderId="22" xfId="4" applyFont="1" applyFill="1" applyBorder="1" applyAlignment="1">
      <alignment vertical="center"/>
    </xf>
    <xf numFmtId="43" fontId="31" fillId="0" borderId="22" xfId="4" applyFont="1" applyBorder="1" applyAlignment="1">
      <alignment vertical="center"/>
    </xf>
    <xf numFmtId="164" fontId="30" fillId="3" borderId="22" xfId="4" applyNumberFormat="1" applyFont="1" applyFill="1" applyBorder="1" applyAlignment="1">
      <alignment vertical="center"/>
    </xf>
    <xf numFmtId="43" fontId="30" fillId="3" borderId="22" xfId="4" applyFont="1" applyFill="1" applyBorder="1" applyAlignment="1">
      <alignment vertical="center"/>
    </xf>
    <xf numFmtId="164" fontId="36" fillId="0" borderId="22" xfId="4" applyNumberFormat="1" applyFont="1" applyBorder="1" applyAlignment="1">
      <alignment vertical="center"/>
    </xf>
    <xf numFmtId="165" fontId="35" fillId="0" borderId="22" xfId="1" applyNumberFormat="1" applyFont="1" applyBorder="1" applyAlignment="1">
      <alignment vertical="center"/>
    </xf>
    <xf numFmtId="0" fontId="36" fillId="0" borderId="0" xfId="2" applyFont="1" applyAlignment="1">
      <alignment vertical="center"/>
    </xf>
    <xf numFmtId="0" fontId="36" fillId="0" borderId="0" xfId="2" applyFont="1" applyAlignment="1">
      <alignment horizontal="center" vertical="center"/>
    </xf>
    <xf numFmtId="164" fontId="36" fillId="0" borderId="0" xfId="4" applyNumberFormat="1" applyFont="1" applyAlignment="1">
      <alignment vertical="center"/>
    </xf>
    <xf numFmtId="9" fontId="36" fillId="0" borderId="0" xfId="3" applyFont="1" applyAlignment="1">
      <alignment vertical="center"/>
    </xf>
    <xf numFmtId="0" fontId="36" fillId="0" borderId="0" xfId="2" applyFont="1" applyAlignment="1">
      <alignment vertical="center" wrapText="1"/>
    </xf>
    <xf numFmtId="0" fontId="37" fillId="0" borderId="0" xfId="2" applyFont="1" applyAlignment="1">
      <alignment vertical="center"/>
    </xf>
    <xf numFmtId="0" fontId="37" fillId="0" borderId="0" xfId="2" applyFont="1" applyAlignment="1">
      <alignment horizontal="center" vertical="center"/>
    </xf>
    <xf numFmtId="164" fontId="37" fillId="0" borderId="0" xfId="4" applyNumberFormat="1" applyFont="1" applyAlignment="1">
      <alignment vertical="center"/>
    </xf>
    <xf numFmtId="9" fontId="37" fillId="0" borderId="0" xfId="3" applyFont="1" applyAlignment="1">
      <alignment vertical="center"/>
    </xf>
    <xf numFmtId="0" fontId="25" fillId="0" borderId="0" xfId="0" applyFont="1"/>
    <xf numFmtId="37" fontId="36" fillId="0" borderId="0" xfId="0" applyNumberFormat="1" applyFont="1" applyFill="1"/>
    <xf numFmtId="0" fontId="36" fillId="0" borderId="0" xfId="2" applyFont="1" applyFill="1" applyAlignment="1">
      <alignment vertical="center"/>
    </xf>
    <xf numFmtId="164" fontId="37" fillId="4" borderId="22" xfId="4" applyNumberFormat="1" applyFont="1" applyFill="1" applyBorder="1" applyAlignment="1">
      <alignment vertical="center" wrapText="1"/>
    </xf>
    <xf numFmtId="0" fontId="36" fillId="4" borderId="22" xfId="2" applyFont="1" applyFill="1" applyBorder="1" applyAlignment="1">
      <alignment vertical="center"/>
    </xf>
    <xf numFmtId="164" fontId="36" fillId="4" borderId="22" xfId="4" applyNumberFormat="1" applyFont="1" applyFill="1" applyBorder="1" applyAlignment="1">
      <alignment vertical="center"/>
    </xf>
    <xf numFmtId="9" fontId="36" fillId="4" borderId="22" xfId="3" applyFont="1" applyFill="1" applyBorder="1" applyAlignment="1">
      <alignment vertical="center"/>
    </xf>
    <xf numFmtId="164" fontId="36" fillId="4" borderId="22" xfId="4" applyNumberFormat="1" applyFont="1" applyFill="1" applyBorder="1" applyAlignment="1">
      <alignment horizontal="left"/>
    </xf>
    <xf numFmtId="9" fontId="36" fillId="4" borderId="22" xfId="3" quotePrefix="1" applyFont="1" applyFill="1" applyBorder="1" applyAlignment="1">
      <alignment horizontal="center" vertical="center"/>
    </xf>
    <xf numFmtId="0" fontId="36" fillId="4" borderId="23" xfId="2" applyFont="1" applyFill="1" applyBorder="1" applyAlignment="1">
      <alignment vertical="center" wrapText="1"/>
    </xf>
    <xf numFmtId="43" fontId="36" fillId="2" borderId="36" xfId="5" applyFont="1" applyFill="1" applyBorder="1" applyAlignment="1">
      <alignment vertical="center" wrapText="1"/>
    </xf>
    <xf numFmtId="164" fontId="36" fillId="0" borderId="22" xfId="4" applyNumberFormat="1" applyFont="1" applyFill="1" applyBorder="1" applyAlignment="1">
      <alignment vertical="center" wrapText="1"/>
    </xf>
    <xf numFmtId="0" fontId="36" fillId="0" borderId="22" xfId="2" applyFont="1" applyBorder="1" applyAlignment="1">
      <alignment vertical="center"/>
    </xf>
    <xf numFmtId="9" fontId="36" fillId="0" borderId="22" xfId="3" applyFont="1" applyBorder="1" applyAlignment="1">
      <alignment vertical="center"/>
    </xf>
    <xf numFmtId="164" fontId="36" fillId="0" borderId="22" xfId="4" quotePrefix="1" applyNumberFormat="1" applyFont="1" applyBorder="1" applyAlignment="1">
      <alignment vertical="center"/>
    </xf>
    <xf numFmtId="164" fontId="36" fillId="0" borderId="22" xfId="4" applyNumberFormat="1" applyFont="1" applyBorder="1" applyAlignment="1">
      <alignment horizontal="left" vertical="center"/>
    </xf>
    <xf numFmtId="9" fontId="36" fillId="0" borderId="22" xfId="3" quotePrefix="1" applyFont="1" applyBorder="1" applyAlignment="1">
      <alignment horizontal="center" vertical="center"/>
    </xf>
    <xf numFmtId="0" fontId="38" fillId="0" borderId="0" xfId="2" applyFont="1" applyFill="1" applyAlignment="1">
      <alignment vertical="center"/>
    </xf>
    <xf numFmtId="0" fontId="38" fillId="0" borderId="0" xfId="2" applyFont="1" applyAlignment="1">
      <alignment vertical="center"/>
    </xf>
    <xf numFmtId="0" fontId="40" fillId="0" borderId="0" xfId="0" applyFont="1"/>
    <xf numFmtId="164" fontId="36" fillId="0" borderId="0" xfId="4" applyNumberFormat="1" applyFont="1" applyFill="1" applyBorder="1"/>
    <xf numFmtId="0" fontId="41" fillId="0" borderId="0" xfId="0" applyFont="1"/>
    <xf numFmtId="164" fontId="38" fillId="5" borderId="40" xfId="4" applyNumberFormat="1" applyFont="1" applyFill="1" applyBorder="1" applyAlignment="1">
      <alignment vertical="center" wrapText="1"/>
    </xf>
    <xf numFmtId="164" fontId="38" fillId="5" borderId="41" xfId="4" applyNumberFormat="1" applyFont="1" applyFill="1" applyBorder="1" applyAlignment="1">
      <alignment vertical="center" wrapText="1"/>
    </xf>
    <xf numFmtId="0" fontId="38" fillId="5" borderId="41" xfId="2" applyFont="1" applyFill="1" applyBorder="1" applyAlignment="1">
      <alignment vertical="center"/>
    </xf>
    <xf numFmtId="0" fontId="38" fillId="5" borderId="41" xfId="2" applyFont="1" applyFill="1" applyBorder="1" applyAlignment="1">
      <alignment vertical="center" wrapText="1"/>
    </xf>
    <xf numFmtId="164" fontId="38" fillId="5" borderId="41" xfId="2" applyNumberFormat="1" applyFont="1" applyFill="1" applyBorder="1" applyAlignment="1">
      <alignment vertical="center"/>
    </xf>
    <xf numFmtId="9" fontId="39" fillId="5" borderId="22" xfId="3" applyFont="1" applyFill="1" applyBorder="1" applyAlignment="1">
      <alignment vertical="center"/>
    </xf>
    <xf numFmtId="9" fontId="39" fillId="5" borderId="22" xfId="3" quotePrefix="1" applyFont="1" applyFill="1" applyBorder="1" applyAlignment="1">
      <alignment horizontal="center" vertical="center"/>
    </xf>
    <xf numFmtId="0" fontId="38" fillId="5" borderId="42" xfId="2" applyFont="1" applyFill="1" applyBorder="1" applyAlignment="1">
      <alignment vertical="center" wrapText="1"/>
    </xf>
    <xf numFmtId="166" fontId="36" fillId="4" borderId="22" xfId="4" applyNumberFormat="1" applyFont="1" applyFill="1" applyBorder="1" applyAlignment="1">
      <alignment vertical="center"/>
    </xf>
    <xf numFmtId="164" fontId="37" fillId="4" borderId="24" xfId="4" applyNumberFormat="1" applyFont="1" applyFill="1" applyBorder="1" applyAlignment="1">
      <alignment horizontal="left" vertical="center" wrapText="1" indent="2"/>
    </xf>
    <xf numFmtId="0" fontId="36" fillId="0" borderId="23" xfId="2" applyFont="1" applyBorder="1" applyAlignment="1">
      <alignment vertical="center" wrapText="1"/>
    </xf>
    <xf numFmtId="167" fontId="38" fillId="5" borderId="41" xfId="2" applyNumberFormat="1" applyFont="1" applyFill="1" applyBorder="1" applyAlignment="1">
      <alignment vertical="center"/>
    </xf>
    <xf numFmtId="164" fontId="37" fillId="13" borderId="44" xfId="4" applyNumberFormat="1" applyFont="1" applyFill="1" applyBorder="1" applyAlignment="1">
      <alignment horizontal="left" vertical="center" wrapText="1" indent="2"/>
    </xf>
    <xf numFmtId="164" fontId="37" fillId="13" borderId="39" xfId="4" applyNumberFormat="1" applyFont="1" applyFill="1" applyBorder="1" applyAlignment="1">
      <alignment vertical="center" wrapText="1"/>
    </xf>
    <xf numFmtId="0" fontId="36" fillId="13" borderId="39" xfId="2" applyFont="1" applyFill="1" applyBorder="1" applyAlignment="1">
      <alignment vertical="center"/>
    </xf>
    <xf numFmtId="164" fontId="36" fillId="13" borderId="39" xfId="4" applyNumberFormat="1" applyFont="1" applyFill="1" applyBorder="1" applyAlignment="1">
      <alignment vertical="center"/>
    </xf>
    <xf numFmtId="9" fontId="36" fillId="13" borderId="39" xfId="3" applyFont="1" applyFill="1" applyBorder="1" applyAlignment="1">
      <alignment vertical="center"/>
    </xf>
    <xf numFmtId="164" fontId="36" fillId="13" borderId="39" xfId="4" applyNumberFormat="1" applyFont="1" applyFill="1" applyBorder="1" applyAlignment="1">
      <alignment horizontal="left"/>
    </xf>
    <xf numFmtId="9" fontId="36" fillId="13" borderId="39" xfId="3" quotePrefix="1" applyFont="1" applyFill="1" applyBorder="1" applyAlignment="1">
      <alignment horizontal="center" vertical="center"/>
    </xf>
    <xf numFmtId="0" fontId="36" fillId="13" borderId="43" xfId="2" applyFont="1" applyFill="1" applyBorder="1" applyAlignment="1">
      <alignment vertical="center" wrapText="1"/>
    </xf>
    <xf numFmtId="164" fontId="38" fillId="14" borderId="40" xfId="4" applyNumberFormat="1" applyFont="1" applyFill="1" applyBorder="1" applyAlignment="1">
      <alignment vertical="center" wrapText="1"/>
    </xf>
    <xf numFmtId="164" fontId="38" fillId="14" borderId="41" xfId="4" applyNumberFormat="1" applyFont="1" applyFill="1" applyBorder="1" applyAlignment="1">
      <alignment vertical="center" wrapText="1"/>
    </xf>
    <xf numFmtId="0" fontId="38" fillId="14" borderId="41" xfId="2" applyFont="1" applyFill="1" applyBorder="1" applyAlignment="1">
      <alignment vertical="center"/>
    </xf>
    <xf numFmtId="0" fontId="38" fillId="14" borderId="41" xfId="2" applyFont="1" applyFill="1" applyBorder="1" applyAlignment="1">
      <alignment vertical="center" wrapText="1"/>
    </xf>
    <xf numFmtId="167" fontId="38" fillId="14" borderId="41" xfId="2" applyNumberFormat="1" applyFont="1" applyFill="1" applyBorder="1" applyAlignment="1">
      <alignment vertical="center"/>
    </xf>
    <xf numFmtId="164" fontId="38" fillId="14" borderId="41" xfId="2" applyNumberFormat="1" applyFont="1" applyFill="1" applyBorder="1" applyAlignment="1">
      <alignment vertical="center"/>
    </xf>
    <xf numFmtId="9" fontId="39" fillId="14" borderId="22" xfId="3" applyFont="1" applyFill="1" applyBorder="1" applyAlignment="1">
      <alignment vertical="center"/>
    </xf>
    <xf numFmtId="9" fontId="39" fillId="14" borderId="22" xfId="3" quotePrefix="1" applyFont="1" applyFill="1" applyBorder="1" applyAlignment="1">
      <alignment horizontal="center" vertical="center"/>
    </xf>
    <xf numFmtId="0" fontId="38" fillId="14" borderId="42" xfId="2" applyFont="1" applyFill="1" applyBorder="1" applyAlignment="1">
      <alignment vertical="center" wrapText="1"/>
    </xf>
    <xf numFmtId="0" fontId="37" fillId="0" borderId="0" xfId="2" applyFont="1" applyFill="1" applyAlignment="1">
      <alignment vertical="center"/>
    </xf>
    <xf numFmtId="9" fontId="39" fillId="7" borderId="22" xfId="3" quotePrefix="1" applyFont="1" applyFill="1" applyBorder="1" applyAlignment="1">
      <alignment horizontal="center" vertical="center"/>
    </xf>
    <xf numFmtId="9" fontId="36" fillId="4" borderId="22" xfId="3" applyFont="1" applyFill="1" applyBorder="1" applyAlignment="1">
      <alignment horizontal="center" vertical="center"/>
    </xf>
    <xf numFmtId="9" fontId="36" fillId="0" borderId="22" xfId="3" applyFont="1" applyBorder="1" applyAlignment="1">
      <alignment horizontal="center" vertical="center"/>
    </xf>
    <xf numFmtId="0" fontId="31" fillId="3" borderId="22" xfId="0" applyFont="1" applyFill="1" applyBorder="1" applyAlignment="1">
      <alignment horizontal="left" vertical="top"/>
    </xf>
    <xf numFmtId="0" fontId="11" fillId="3" borderId="22" xfId="0" applyFont="1" applyFill="1" applyBorder="1" applyAlignment="1">
      <alignment vertical="top"/>
    </xf>
    <xf numFmtId="43" fontId="36" fillId="2" borderId="22" xfId="5" applyFont="1" applyFill="1" applyBorder="1" applyAlignment="1">
      <alignment vertical="center" wrapText="1"/>
    </xf>
    <xf numFmtId="164" fontId="38" fillId="5" borderId="22" xfId="4" applyNumberFormat="1" applyFont="1" applyFill="1" applyBorder="1" applyAlignment="1">
      <alignment vertical="center" wrapText="1"/>
    </xf>
    <xf numFmtId="0" fontId="38" fillId="5" borderId="22" xfId="2" applyFont="1" applyFill="1" applyBorder="1" applyAlignment="1">
      <alignment vertical="center"/>
    </xf>
    <xf numFmtId="0" fontId="38" fillId="5" borderId="22" xfId="2" applyFont="1" applyFill="1" applyBorder="1" applyAlignment="1">
      <alignment vertical="center" wrapText="1"/>
    </xf>
    <xf numFmtId="43" fontId="38" fillId="5" borderId="22" xfId="2" applyNumberFormat="1" applyFont="1" applyFill="1" applyBorder="1" applyAlignment="1">
      <alignment vertical="center"/>
    </xf>
    <xf numFmtId="164" fontId="38" fillId="5" borderId="22" xfId="2" applyNumberFormat="1" applyFont="1" applyFill="1" applyBorder="1" applyAlignment="1">
      <alignment vertical="center"/>
    </xf>
    <xf numFmtId="164" fontId="37" fillId="9" borderId="22" xfId="4" applyNumberFormat="1" applyFont="1" applyFill="1" applyBorder="1" applyAlignment="1">
      <alignment horizontal="left" vertical="center" wrapText="1" indent="2"/>
    </xf>
    <xf numFmtId="164" fontId="37" fillId="9" borderId="22" xfId="4" applyNumberFormat="1" applyFont="1" applyFill="1" applyBorder="1" applyAlignment="1">
      <alignment vertical="center" wrapText="1"/>
    </xf>
    <xf numFmtId="0" fontId="37" fillId="9" borderId="22" xfId="2" applyFont="1" applyFill="1" applyBorder="1" applyAlignment="1">
      <alignment vertical="center"/>
    </xf>
    <xf numFmtId="164" fontId="37" fillId="9" borderId="22" xfId="4" applyNumberFormat="1" applyFont="1" applyFill="1" applyBorder="1" applyAlignment="1">
      <alignment vertical="center"/>
    </xf>
    <xf numFmtId="9" fontId="37" fillId="9" borderId="22" xfId="3" applyFont="1" applyFill="1" applyBorder="1" applyAlignment="1">
      <alignment vertical="center"/>
    </xf>
    <xf numFmtId="164" fontId="37" fillId="9" borderId="22" xfId="4" applyNumberFormat="1" applyFont="1" applyFill="1" applyBorder="1" applyAlignment="1">
      <alignment horizontal="left"/>
    </xf>
    <xf numFmtId="9" fontId="37" fillId="9" borderId="22" xfId="3" quotePrefix="1" applyFont="1" applyFill="1" applyBorder="1" applyAlignment="1">
      <alignment horizontal="center" vertical="center"/>
    </xf>
    <xf numFmtId="0" fontId="37" fillId="9" borderId="22" xfId="2" applyFont="1" applyFill="1" applyBorder="1" applyAlignment="1">
      <alignment vertical="center" wrapText="1"/>
    </xf>
    <xf numFmtId="0" fontId="36" fillId="0" borderId="22" xfId="2" applyFont="1" applyBorder="1" applyAlignment="1">
      <alignment vertical="center" wrapText="1"/>
    </xf>
    <xf numFmtId="164" fontId="38" fillId="7" borderId="22" xfId="4" applyNumberFormat="1" applyFont="1" applyFill="1" applyBorder="1" applyAlignment="1">
      <alignment vertical="center" wrapText="1"/>
    </xf>
    <xf numFmtId="0" fontId="38" fillId="7" borderId="22" xfId="2" applyFont="1" applyFill="1" applyBorder="1" applyAlignment="1">
      <alignment vertical="center"/>
    </xf>
    <xf numFmtId="0" fontId="38" fillId="7" borderId="22" xfId="2" applyFont="1" applyFill="1" applyBorder="1" applyAlignment="1">
      <alignment vertical="center" wrapText="1"/>
    </xf>
    <xf numFmtId="167" fontId="38" fillId="7" borderId="22" xfId="2" applyNumberFormat="1" applyFont="1" applyFill="1" applyBorder="1" applyAlignment="1">
      <alignment vertical="center"/>
    </xf>
    <xf numFmtId="164" fontId="38" fillId="7" borderId="22" xfId="2" applyNumberFormat="1" applyFont="1" applyFill="1" applyBorder="1" applyAlignment="1">
      <alignment vertical="center"/>
    </xf>
    <xf numFmtId="0" fontId="30" fillId="4" borderId="22" xfId="0" applyFont="1" applyFill="1" applyBorder="1" applyAlignment="1">
      <alignment horizontal="center" vertical="center"/>
    </xf>
    <xf numFmtId="164" fontId="30" fillId="4" borderId="22" xfId="4" applyNumberFormat="1" applyFont="1" applyFill="1" applyBorder="1" applyAlignment="1">
      <alignment horizontal="center" vertical="center"/>
    </xf>
    <xf numFmtId="0" fontId="30" fillId="4" borderId="22" xfId="0" applyFont="1" applyFill="1" applyBorder="1" applyAlignment="1">
      <alignment horizontal="center" vertical="center" wrapText="1"/>
    </xf>
    <xf numFmtId="0" fontId="30" fillId="9" borderId="22" xfId="0" applyFont="1" applyFill="1" applyBorder="1" applyAlignment="1">
      <alignment vertical="center"/>
    </xf>
    <xf numFmtId="164" fontId="30" fillId="9" borderId="22" xfId="4" applyNumberFormat="1" applyFont="1" applyFill="1" applyBorder="1" applyAlignment="1">
      <alignment vertical="center"/>
    </xf>
    <xf numFmtId="0" fontId="28" fillId="9" borderId="22" xfId="0" applyFont="1" applyFill="1" applyBorder="1" applyAlignment="1">
      <alignment vertical="top"/>
    </xf>
    <xf numFmtId="0" fontId="30" fillId="0" borderId="22" xfId="0" applyFont="1" applyFill="1" applyBorder="1" applyAlignment="1">
      <alignment vertical="center"/>
    </xf>
    <xf numFmtId="0" fontId="31" fillId="0" borderId="22" xfId="0" applyFont="1" applyFill="1" applyBorder="1" applyAlignment="1">
      <alignment vertical="center"/>
    </xf>
    <xf numFmtId="0" fontId="31" fillId="0" borderId="22" xfId="0" applyFont="1" applyFill="1" applyBorder="1" applyAlignment="1">
      <alignment vertical="center" wrapText="1"/>
    </xf>
    <xf numFmtId="164" fontId="31" fillId="0" borderId="22" xfId="4" applyNumberFormat="1" applyFont="1" applyFill="1" applyBorder="1" applyAlignment="1">
      <alignment vertical="center"/>
    </xf>
    <xf numFmtId="43" fontId="31" fillId="2" borderId="22" xfId="4" applyFont="1" applyFill="1" applyBorder="1" applyAlignment="1">
      <alignment vertical="center"/>
    </xf>
    <xf numFmtId="0" fontId="30" fillId="0" borderId="22" xfId="0" applyFont="1" applyBorder="1" applyAlignment="1"/>
    <xf numFmtId="0" fontId="31" fillId="0" borderId="22" xfId="0" applyFont="1" applyBorder="1" applyAlignment="1"/>
    <xf numFmtId="0" fontId="31" fillId="0" borderId="22" xfId="0" applyFont="1" applyBorder="1" applyAlignment="1">
      <alignment wrapText="1"/>
    </xf>
    <xf numFmtId="0" fontId="31" fillId="0" borderId="22" xfId="0" applyFont="1" applyBorder="1" applyAlignment="1">
      <alignment vertical="center"/>
    </xf>
    <xf numFmtId="0" fontId="30" fillId="0" borderId="22" xfId="0" applyFont="1" applyBorder="1" applyAlignment="1">
      <alignment vertical="top"/>
    </xf>
    <xf numFmtId="0" fontId="31" fillId="0" borderId="22" xfId="0" applyFont="1" applyBorder="1" applyAlignment="1">
      <alignment horizontal="left" vertical="top"/>
    </xf>
    <xf numFmtId="0" fontId="31" fillId="0" borderId="22" xfId="0" applyFont="1" applyBorder="1" applyAlignment="1">
      <alignment vertical="top" wrapText="1"/>
    </xf>
    <xf numFmtId="0" fontId="30" fillId="9" borderId="22" xfId="0" applyFont="1" applyFill="1" applyBorder="1" applyAlignment="1">
      <alignment vertical="top"/>
    </xf>
    <xf numFmtId="164" fontId="31" fillId="2" borderId="22" xfId="4" applyNumberFormat="1" applyFont="1" applyFill="1" applyBorder="1" applyAlignment="1">
      <alignment vertical="center"/>
    </xf>
    <xf numFmtId="0" fontId="42" fillId="0" borderId="22" xfId="0" applyFont="1" applyFill="1" applyBorder="1" applyAlignment="1">
      <alignment horizontal="left" vertical="center"/>
    </xf>
    <xf numFmtId="43" fontId="31" fillId="2" borderId="22" xfId="11" applyFont="1" applyFill="1" applyBorder="1" applyAlignment="1">
      <alignment horizontal="center" vertical="center" wrapText="1"/>
    </xf>
    <xf numFmtId="164" fontId="43" fillId="2" borderId="22" xfId="1" applyNumberFormat="1" applyFont="1" applyFill="1" applyBorder="1" applyAlignment="1">
      <alignment vertical="center" wrapText="1"/>
    </xf>
    <xf numFmtId="0" fontId="42" fillId="0" borderId="22" xfId="0" applyFont="1" applyFill="1" applyBorder="1" applyAlignment="1">
      <alignment horizontal="left" vertical="center" wrapText="1"/>
    </xf>
    <xf numFmtId="43" fontId="31" fillId="2" borderId="22" xfId="11" applyFont="1" applyFill="1" applyBorder="1" applyAlignment="1">
      <alignment horizontal="right" vertical="center" wrapText="1"/>
    </xf>
    <xf numFmtId="0" fontId="44" fillId="0" borderId="22" xfId="0" applyFont="1" applyBorder="1" applyAlignment="1">
      <alignment vertical="center" wrapText="1"/>
    </xf>
    <xf numFmtId="0" fontId="45" fillId="9" borderId="22" xfId="0" applyFont="1" applyFill="1" applyBorder="1" applyAlignment="1">
      <alignment vertical="center"/>
    </xf>
    <xf numFmtId="0" fontId="45" fillId="9" borderId="22" xfId="0" applyFont="1" applyFill="1" applyBorder="1" applyAlignment="1">
      <alignment vertical="top"/>
    </xf>
    <xf numFmtId="164" fontId="45" fillId="9" borderId="22" xfId="4" applyNumberFormat="1" applyFont="1" applyFill="1" applyBorder="1" applyAlignment="1">
      <alignment vertical="center"/>
    </xf>
    <xf numFmtId="43" fontId="45" fillId="9" borderId="22" xfId="4" applyFont="1" applyFill="1" applyBorder="1" applyAlignment="1">
      <alignment vertical="center"/>
    </xf>
    <xf numFmtId="43" fontId="45" fillId="9" borderId="22" xfId="4" applyFont="1" applyFill="1" applyBorder="1" applyAlignment="1">
      <alignment vertical="top"/>
    </xf>
    <xf numFmtId="0" fontId="43" fillId="0" borderId="22" xfId="0" applyFont="1" applyBorder="1" applyAlignment="1">
      <alignment vertical="top"/>
    </xf>
    <xf numFmtId="164" fontId="43" fillId="0" borderId="22" xfId="4" applyNumberFormat="1" applyFont="1" applyFill="1" applyBorder="1" applyAlignment="1">
      <alignment vertical="center"/>
    </xf>
    <xf numFmtId="43" fontId="43" fillId="0" borderId="22" xfId="4" applyFont="1" applyFill="1" applyBorder="1" applyAlignment="1">
      <alignment vertical="center"/>
    </xf>
    <xf numFmtId="0" fontId="43" fillId="0" borderId="22" xfId="0" applyFont="1" applyBorder="1" applyAlignment="1">
      <alignment vertical="top" wrapText="1"/>
    </xf>
    <xf numFmtId="0" fontId="31" fillId="0" borderId="22" xfId="0" applyFont="1" applyBorder="1" applyAlignment="1">
      <alignment horizontal="left" vertical="top" wrapText="1"/>
    </xf>
    <xf numFmtId="0" fontId="31" fillId="9" borderId="22" xfId="0" applyFont="1" applyFill="1" applyBorder="1" applyAlignment="1">
      <alignment vertical="top"/>
    </xf>
    <xf numFmtId="164" fontId="43" fillId="0" borderId="22" xfId="4" applyNumberFormat="1" applyFont="1" applyBorder="1" applyAlignment="1">
      <alignment vertical="center"/>
    </xf>
    <xf numFmtId="0" fontId="43" fillId="0" borderId="22" xfId="0" applyFont="1" applyBorder="1" applyAlignment="1">
      <alignment vertical="center" wrapText="1"/>
    </xf>
    <xf numFmtId="0" fontId="43" fillId="0" borderId="22" xfId="0" applyFont="1" applyBorder="1" applyAlignment="1">
      <alignment horizontal="left" vertical="top"/>
    </xf>
    <xf numFmtId="164" fontId="46" fillId="0" borderId="22" xfId="4" applyNumberFormat="1" applyFont="1" applyBorder="1" applyAlignment="1">
      <alignment vertical="center"/>
    </xf>
    <xf numFmtId="0" fontId="31" fillId="0" borderId="22" xfId="0" applyFont="1" applyBorder="1" applyAlignment="1">
      <alignment vertical="center" wrapText="1"/>
    </xf>
    <xf numFmtId="43" fontId="43" fillId="0" borderId="22" xfId="4" applyFont="1" applyBorder="1" applyAlignment="1">
      <alignment vertical="center"/>
    </xf>
    <xf numFmtId="0" fontId="42" fillId="2" borderId="22" xfId="0" applyFont="1" applyFill="1" applyBorder="1" applyAlignment="1">
      <alignment horizontal="left" vertical="center" wrapText="1"/>
    </xf>
    <xf numFmtId="0" fontId="31" fillId="2" borderId="22" xfId="0" applyFont="1" applyFill="1" applyBorder="1" applyAlignment="1">
      <alignment horizontal="left" vertical="top"/>
    </xf>
    <xf numFmtId="10" fontId="36" fillId="0" borderId="22" xfId="3" applyNumberFormat="1" applyFont="1" applyBorder="1" applyAlignment="1">
      <alignment vertical="center"/>
    </xf>
    <xf numFmtId="10" fontId="39" fillId="7" borderId="22" xfId="3" applyNumberFormat="1" applyFont="1" applyFill="1" applyBorder="1" applyAlignment="1">
      <alignment vertical="center"/>
    </xf>
    <xf numFmtId="10" fontId="36" fillId="0" borderId="22" xfId="3" quotePrefix="1" applyNumberFormat="1" applyFont="1" applyBorder="1" applyAlignment="1">
      <alignment horizontal="center" vertical="center"/>
    </xf>
    <xf numFmtId="0" fontId="37" fillId="4" borderId="22" xfId="2" applyFont="1" applyFill="1" applyBorder="1" applyAlignment="1">
      <alignment vertical="center"/>
    </xf>
    <xf numFmtId="0" fontId="37" fillId="4" borderId="22" xfId="2" applyFont="1" applyFill="1" applyBorder="1" applyAlignment="1">
      <alignment vertical="center" wrapText="1"/>
    </xf>
    <xf numFmtId="164" fontId="37" fillId="10" borderId="22" xfId="4" applyNumberFormat="1" applyFont="1" applyFill="1" applyBorder="1" applyAlignment="1">
      <alignment horizontal="left" vertical="center" wrapText="1" indent="2"/>
    </xf>
    <xf numFmtId="164" fontId="37" fillId="10" borderId="22" xfId="4" applyNumberFormat="1" applyFont="1" applyFill="1" applyBorder="1" applyAlignment="1">
      <alignment vertical="center" wrapText="1"/>
    </xf>
    <xf numFmtId="0" fontId="37" fillId="10" borderId="22" xfId="2" applyFont="1" applyFill="1" applyBorder="1" applyAlignment="1">
      <alignment vertical="center"/>
    </xf>
    <xf numFmtId="164" fontId="37" fillId="10" borderId="22" xfId="4" applyNumberFormat="1" applyFont="1" applyFill="1" applyBorder="1" applyAlignment="1">
      <alignment vertical="center"/>
    </xf>
    <xf numFmtId="9" fontId="37" fillId="10" borderId="22" xfId="3" applyFont="1" applyFill="1" applyBorder="1" applyAlignment="1">
      <alignment vertical="center"/>
    </xf>
    <xf numFmtId="164" fontId="37" fillId="10" borderId="22" xfId="4" applyNumberFormat="1" applyFont="1" applyFill="1" applyBorder="1" applyAlignment="1">
      <alignment horizontal="left"/>
    </xf>
    <xf numFmtId="0" fontId="37" fillId="10" borderId="22" xfId="2" applyFont="1" applyFill="1" applyBorder="1" applyAlignment="1">
      <alignment vertical="center" wrapText="1"/>
    </xf>
    <xf numFmtId="167" fontId="37" fillId="4" borderId="22" xfId="2" applyNumberFormat="1" applyFont="1" applyFill="1" applyBorder="1" applyAlignment="1">
      <alignment vertical="center"/>
    </xf>
    <xf numFmtId="164" fontId="37" fillId="4" borderId="22" xfId="2" applyNumberFormat="1" applyFont="1" applyFill="1" applyBorder="1" applyAlignment="1">
      <alignment vertical="center"/>
    </xf>
    <xf numFmtId="9" fontId="36" fillId="0" borderId="22" xfId="3" quotePrefix="1" applyNumberFormat="1" applyFont="1" applyBorder="1" applyAlignment="1">
      <alignment horizontal="center" vertical="center"/>
    </xf>
    <xf numFmtId="0" fontId="36" fillId="4" borderId="22" xfId="2" applyFont="1" applyFill="1" applyBorder="1" applyAlignment="1">
      <alignment horizontal="center" vertical="center" wrapText="1"/>
    </xf>
    <xf numFmtId="0" fontId="36" fillId="0" borderId="22" xfId="2" applyFont="1" applyFill="1" applyBorder="1" applyAlignment="1">
      <alignment horizontal="center" vertical="center" wrapText="1"/>
    </xf>
    <xf numFmtId="9" fontId="36" fillId="0" borderId="22" xfId="3" applyNumberFormat="1" applyFont="1" applyBorder="1" applyAlignment="1">
      <alignment vertical="center"/>
    </xf>
    <xf numFmtId="9" fontId="36" fillId="4" borderId="22" xfId="3" applyNumberFormat="1" applyFont="1" applyFill="1" applyBorder="1" applyAlignment="1">
      <alignment vertical="center"/>
    </xf>
    <xf numFmtId="9" fontId="36" fillId="4" borderId="22" xfId="3" quotePrefix="1" applyNumberFormat="1" applyFont="1" applyFill="1" applyBorder="1" applyAlignment="1">
      <alignment horizontal="center" vertical="center"/>
    </xf>
    <xf numFmtId="0" fontId="37" fillId="10" borderId="0" xfId="2" applyFont="1" applyFill="1" applyAlignment="1">
      <alignment vertical="center"/>
    </xf>
    <xf numFmtId="0" fontId="31" fillId="0" borderId="22" xfId="0" applyFont="1" applyBorder="1" applyAlignment="1">
      <alignment horizontal="left" vertical="center" wrapText="1"/>
    </xf>
    <xf numFmtId="164" fontId="43" fillId="2" borderId="22" xfId="1" applyNumberFormat="1" applyFont="1" applyFill="1" applyBorder="1" applyAlignment="1">
      <alignment horizontal="left" vertical="top" wrapText="1"/>
    </xf>
    <xf numFmtId="164" fontId="37" fillId="11" borderId="22" xfId="4" applyNumberFormat="1" applyFont="1" applyFill="1" applyBorder="1" applyAlignment="1">
      <alignment vertical="center" wrapText="1"/>
    </xf>
    <xf numFmtId="0" fontId="37" fillId="11" borderId="22" xfId="2" applyFont="1" applyFill="1" applyBorder="1" applyAlignment="1">
      <alignment vertical="center"/>
    </xf>
    <xf numFmtId="0" fontId="37" fillId="11" borderId="22" xfId="2" applyFont="1" applyFill="1" applyBorder="1" applyAlignment="1">
      <alignment vertical="center" wrapText="1"/>
    </xf>
    <xf numFmtId="167" fontId="37" fillId="11" borderId="22" xfId="2" applyNumberFormat="1" applyFont="1" applyFill="1" applyBorder="1" applyAlignment="1">
      <alignment vertical="center"/>
    </xf>
    <xf numFmtId="164" fontId="37" fillId="11" borderId="22" xfId="2" applyNumberFormat="1" applyFont="1" applyFill="1" applyBorder="1" applyAlignment="1">
      <alignment vertical="center"/>
    </xf>
    <xf numFmtId="9" fontId="36" fillId="11" borderId="22" xfId="3" applyNumberFormat="1" applyFont="1" applyFill="1" applyBorder="1" applyAlignment="1">
      <alignment vertical="center"/>
    </xf>
    <xf numFmtId="9" fontId="36" fillId="11" borderId="22" xfId="3" quotePrefix="1" applyNumberFormat="1" applyFont="1" applyFill="1" applyBorder="1" applyAlignment="1">
      <alignment horizontal="center" vertical="center"/>
    </xf>
    <xf numFmtId="164" fontId="37" fillId="15" borderId="22" xfId="4" applyNumberFormat="1" applyFont="1" applyFill="1" applyBorder="1" applyAlignment="1">
      <alignment horizontal="left" vertical="center" wrapText="1" indent="2"/>
    </xf>
    <xf numFmtId="164" fontId="37" fillId="15" borderId="22" xfId="4" applyNumberFormat="1" applyFont="1" applyFill="1" applyBorder="1" applyAlignment="1">
      <alignment vertical="center" wrapText="1"/>
    </xf>
    <xf numFmtId="0" fontId="37" fillId="15" borderId="22" xfId="2" applyFont="1" applyFill="1" applyBorder="1" applyAlignment="1">
      <alignment vertical="center"/>
    </xf>
    <xf numFmtId="164" fontId="37" fillId="15" borderId="22" xfId="4" applyNumberFormat="1" applyFont="1" applyFill="1" applyBorder="1" applyAlignment="1">
      <alignment vertical="center"/>
    </xf>
    <xf numFmtId="9" fontId="37" fillId="15" borderId="22" xfId="3" applyFont="1" applyFill="1" applyBorder="1" applyAlignment="1">
      <alignment vertical="center"/>
    </xf>
    <xf numFmtId="0" fontId="37" fillId="15" borderId="0" xfId="2" applyFont="1" applyFill="1" applyAlignment="1">
      <alignment vertical="center"/>
    </xf>
    <xf numFmtId="164" fontId="37" fillId="15" borderId="22" xfId="4" applyNumberFormat="1" applyFont="1" applyFill="1" applyBorder="1" applyAlignment="1">
      <alignment horizontal="left"/>
    </xf>
    <xf numFmtId="0" fontId="37" fillId="15" borderId="22" xfId="2" applyFont="1" applyFill="1" applyBorder="1" applyAlignment="1">
      <alignment vertical="center" wrapText="1"/>
    </xf>
    <xf numFmtId="164" fontId="36" fillId="0" borderId="22" xfId="4" applyNumberFormat="1" applyFont="1" applyFill="1" applyBorder="1" applyAlignment="1">
      <alignment horizontal="center" vertical="center" wrapText="1"/>
    </xf>
    <xf numFmtId="0" fontId="37" fillId="2" borderId="22" xfId="2" applyFont="1" applyFill="1" applyBorder="1" applyAlignment="1">
      <alignment vertical="center"/>
    </xf>
    <xf numFmtId="164" fontId="37" fillId="2" borderId="22" xfId="4" applyNumberFormat="1" applyFont="1" applyFill="1" applyBorder="1" applyAlignment="1">
      <alignment vertical="center"/>
    </xf>
    <xf numFmtId="9" fontId="37" fillId="2" borderId="22" xfId="3" applyFont="1" applyFill="1" applyBorder="1" applyAlignment="1">
      <alignment vertical="center"/>
    </xf>
    <xf numFmtId="164" fontId="37" fillId="2" borderId="22" xfId="4" applyNumberFormat="1" applyFont="1" applyFill="1" applyBorder="1" applyAlignment="1">
      <alignment horizontal="left"/>
    </xf>
    <xf numFmtId="164" fontId="36" fillId="2" borderId="22" xfId="4" applyNumberFormat="1" applyFont="1" applyFill="1" applyBorder="1" applyAlignment="1">
      <alignment vertical="center" wrapText="1"/>
    </xf>
    <xf numFmtId="164" fontId="36" fillId="2" borderId="22" xfId="4" applyNumberFormat="1" applyFont="1" applyFill="1" applyBorder="1" applyAlignment="1">
      <alignment vertical="center"/>
    </xf>
    <xf numFmtId="0" fontId="36" fillId="2" borderId="22" xfId="2" applyFont="1" applyFill="1" applyBorder="1" applyAlignment="1">
      <alignment vertical="center"/>
    </xf>
    <xf numFmtId="9" fontId="36" fillId="2" borderId="22" xfId="3" applyFont="1" applyFill="1" applyBorder="1" applyAlignment="1">
      <alignment vertical="center"/>
    </xf>
    <xf numFmtId="164" fontId="36" fillId="2" borderId="22" xfId="4" applyNumberFormat="1" applyFont="1" applyFill="1" applyBorder="1" applyAlignment="1">
      <alignment horizontal="left"/>
    </xf>
    <xf numFmtId="0" fontId="36" fillId="2" borderId="22" xfId="2" applyFont="1" applyFill="1" applyBorder="1" applyAlignment="1">
      <alignment vertical="center" wrapText="1"/>
    </xf>
    <xf numFmtId="167" fontId="36" fillId="0" borderId="0" xfId="4" applyNumberFormat="1" applyFont="1" applyAlignment="1">
      <alignment vertical="center"/>
    </xf>
    <xf numFmtId="167" fontId="37" fillId="0" borderId="0" xfId="4" applyNumberFormat="1" applyFont="1" applyAlignment="1">
      <alignment vertical="center"/>
    </xf>
    <xf numFmtId="167" fontId="36" fillId="2" borderId="22" xfId="4" applyNumberFormat="1" applyFont="1" applyFill="1" applyBorder="1" applyAlignment="1">
      <alignment vertical="center"/>
    </xf>
    <xf numFmtId="167" fontId="25" fillId="0" borderId="0" xfId="0" applyNumberFormat="1" applyFont="1"/>
    <xf numFmtId="167" fontId="40" fillId="0" borderId="0" xfId="0" applyNumberFormat="1" applyFont="1"/>
    <xf numFmtId="167" fontId="41" fillId="0" borderId="0" xfId="0" applyNumberFormat="1" applyFont="1"/>
    <xf numFmtId="164" fontId="36" fillId="2" borderId="22" xfId="3" applyNumberFormat="1" applyFont="1" applyFill="1" applyBorder="1" applyAlignment="1">
      <alignment vertical="center"/>
    </xf>
    <xf numFmtId="164" fontId="36" fillId="2" borderId="22" xfId="2" applyNumberFormat="1" applyFont="1" applyFill="1" applyBorder="1" applyAlignment="1">
      <alignment vertical="center"/>
    </xf>
    <xf numFmtId="0" fontId="43" fillId="0" borderId="22" xfId="0" applyFont="1" applyBorder="1" applyAlignment="1">
      <alignment horizontal="left" vertical="center"/>
    </xf>
    <xf numFmtId="0" fontId="37" fillId="17" borderId="22" xfId="2" applyFont="1" applyFill="1" applyBorder="1" applyAlignment="1">
      <alignment vertical="center"/>
    </xf>
    <xf numFmtId="164" fontId="37" fillId="17" borderId="22" xfId="4" applyNumberFormat="1" applyFont="1" applyFill="1" applyBorder="1" applyAlignment="1">
      <alignment vertical="center"/>
    </xf>
    <xf numFmtId="9" fontId="37" fillId="17" borderId="22" xfId="3" applyFont="1" applyFill="1" applyBorder="1" applyAlignment="1">
      <alignment vertical="center"/>
    </xf>
    <xf numFmtId="167" fontId="37" fillId="17" borderId="22" xfId="4" applyNumberFormat="1" applyFont="1" applyFill="1" applyBorder="1" applyAlignment="1">
      <alignment vertical="center"/>
    </xf>
    <xf numFmtId="164" fontId="37" fillId="17" borderId="22" xfId="4" applyNumberFormat="1" applyFont="1" applyFill="1" applyBorder="1" applyAlignment="1">
      <alignment horizontal="left"/>
    </xf>
    <xf numFmtId="0" fontId="37" fillId="17" borderId="22" xfId="2" applyFont="1" applyFill="1" applyBorder="1" applyAlignment="1">
      <alignment vertical="center" wrapText="1"/>
    </xf>
    <xf numFmtId="164" fontId="37" fillId="9" borderId="22" xfId="4" applyNumberFormat="1" applyFont="1" applyFill="1" applyBorder="1" applyAlignment="1">
      <alignment wrapText="1"/>
    </xf>
    <xf numFmtId="167" fontId="37" fillId="9" borderId="22" xfId="4" applyNumberFormat="1" applyFont="1" applyFill="1" applyBorder="1" applyAlignment="1">
      <alignment vertical="center"/>
    </xf>
    <xf numFmtId="164" fontId="37" fillId="9" borderId="37" xfId="4" applyNumberFormat="1" applyFont="1" applyFill="1" applyBorder="1" applyAlignment="1">
      <alignment vertical="center" wrapText="1"/>
    </xf>
    <xf numFmtId="164" fontId="36" fillId="0" borderId="22" xfId="4" quotePrefix="1" applyNumberFormat="1" applyFont="1" applyBorder="1" applyAlignment="1">
      <alignment horizontal="right" vertical="center"/>
    </xf>
    <xf numFmtId="164" fontId="36" fillId="0" borderId="22" xfId="4" applyNumberFormat="1" applyFont="1" applyBorder="1" applyAlignment="1">
      <alignment horizontal="right" vertical="center"/>
    </xf>
    <xf numFmtId="0" fontId="43" fillId="0" borderId="22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top" wrapText="1"/>
    </xf>
    <xf numFmtId="0" fontId="30" fillId="0" borderId="22" xfId="0" applyFont="1" applyBorder="1" applyAlignment="1">
      <alignment horizontal="left" vertical="top" wrapText="1"/>
    </xf>
    <xf numFmtId="0" fontId="30" fillId="0" borderId="22" xfId="0" applyFont="1" applyBorder="1" applyAlignment="1">
      <alignment horizontal="left" vertical="center" wrapText="1"/>
    </xf>
    <xf numFmtId="0" fontId="31" fillId="0" borderId="22" xfId="0" applyFont="1" applyBorder="1" applyAlignment="1">
      <alignment horizontal="left" vertical="top" wrapText="1"/>
    </xf>
    <xf numFmtId="0" fontId="26" fillId="2" borderId="0" xfId="0" applyFont="1" applyFill="1" applyBorder="1" applyAlignment="1">
      <alignment horizontal="center" vertical="center"/>
    </xf>
    <xf numFmtId="0" fontId="30" fillId="4" borderId="22" xfId="0" applyFont="1" applyFill="1" applyBorder="1" applyAlignment="1">
      <alignment horizontal="center" vertical="center" wrapText="1"/>
    </xf>
    <xf numFmtId="0" fontId="30" fillId="4" borderId="22" xfId="0" applyFont="1" applyFill="1" applyBorder="1" applyAlignment="1">
      <alignment horizontal="center" vertical="center"/>
    </xf>
    <xf numFmtId="164" fontId="30" fillId="4" borderId="22" xfId="4" applyNumberFormat="1" applyFont="1" applyFill="1" applyBorder="1" applyAlignment="1">
      <alignment horizontal="center" vertical="center"/>
    </xf>
    <xf numFmtId="0" fontId="28" fillId="4" borderId="22" xfId="0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164" fontId="7" fillId="2" borderId="7" xfId="1" applyNumberFormat="1" applyFont="1" applyFill="1" applyBorder="1" applyAlignment="1">
      <alignment horizontal="center" vertical="center" wrapText="1"/>
    </xf>
    <xf numFmtId="164" fontId="7" fillId="2" borderId="13" xfId="1" applyNumberFormat="1" applyFont="1" applyFill="1" applyBorder="1" applyAlignment="1">
      <alignment horizontal="center" vertical="center" wrapText="1"/>
    </xf>
    <xf numFmtId="164" fontId="7" fillId="2" borderId="14" xfId="1" applyNumberFormat="1" applyFont="1" applyFill="1" applyBorder="1" applyAlignment="1">
      <alignment horizontal="center" vertical="center" wrapText="1"/>
    </xf>
    <xf numFmtId="164" fontId="4" fillId="0" borderId="0" xfId="1" applyNumberFormat="1" applyFont="1" applyFill="1" applyAlignment="1">
      <alignment horizontal="center" vertical="center"/>
    </xf>
    <xf numFmtId="164" fontId="10" fillId="0" borderId="0" xfId="1" applyNumberFormat="1" applyFont="1" applyFill="1" applyAlignment="1">
      <alignment horizontal="center" vertical="center"/>
    </xf>
    <xf numFmtId="164" fontId="6" fillId="0" borderId="0" xfId="1" applyNumberFormat="1" applyFont="1" applyFill="1" applyAlignment="1">
      <alignment horizontal="center" vertical="center"/>
    </xf>
    <xf numFmtId="164" fontId="4" fillId="0" borderId="0" xfId="1" applyNumberFormat="1" applyFont="1" applyFill="1" applyAlignment="1">
      <alignment horizontal="center" vertical="center" wrapText="1"/>
    </xf>
    <xf numFmtId="164" fontId="9" fillId="0" borderId="0" xfId="1" applyNumberFormat="1" applyFont="1" applyFill="1" applyAlignment="1">
      <alignment horizontal="center" vertical="center"/>
    </xf>
    <xf numFmtId="164" fontId="9" fillId="0" borderId="0" xfId="1" applyNumberFormat="1" applyFont="1" applyFill="1" applyAlignment="1">
      <alignment horizontal="center" vertical="center" wrapText="1"/>
    </xf>
    <xf numFmtId="0" fontId="37" fillId="11" borderId="22" xfId="2" applyFont="1" applyFill="1" applyBorder="1" applyAlignment="1">
      <alignment horizontal="center" vertical="center" wrapText="1"/>
    </xf>
    <xf numFmtId="164" fontId="37" fillId="11" borderId="22" xfId="4" applyNumberFormat="1" applyFont="1" applyFill="1" applyBorder="1" applyAlignment="1">
      <alignment horizontal="center" vertical="center"/>
    </xf>
    <xf numFmtId="9" fontId="37" fillId="11" borderId="22" xfId="3" applyFont="1" applyFill="1" applyBorder="1" applyAlignment="1">
      <alignment horizontal="center" vertical="center"/>
    </xf>
    <xf numFmtId="164" fontId="37" fillId="11" borderId="22" xfId="4" applyNumberFormat="1" applyFont="1" applyFill="1" applyBorder="1" applyAlignment="1">
      <alignment horizontal="center" vertical="center" wrapText="1"/>
    </xf>
    <xf numFmtId="9" fontId="37" fillId="11" borderId="22" xfId="3" applyFont="1" applyFill="1" applyBorder="1" applyAlignment="1">
      <alignment horizontal="center" vertical="center" wrapText="1"/>
    </xf>
    <xf numFmtId="0" fontId="37" fillId="11" borderId="22" xfId="2" applyFont="1" applyFill="1" applyBorder="1" applyAlignment="1">
      <alignment horizontal="center" vertical="center"/>
    </xf>
    <xf numFmtId="0" fontId="36" fillId="0" borderId="38" xfId="2" applyFont="1" applyFill="1" applyBorder="1" applyAlignment="1">
      <alignment horizontal="center" vertical="center" wrapText="1"/>
    </xf>
    <xf numFmtId="0" fontId="36" fillId="0" borderId="27" xfId="2" applyFont="1" applyFill="1" applyBorder="1" applyAlignment="1">
      <alignment horizontal="center" vertical="center" wrapText="1"/>
    </xf>
    <xf numFmtId="0" fontId="36" fillId="0" borderId="39" xfId="2" applyFont="1" applyFill="1" applyBorder="1" applyAlignment="1">
      <alignment horizontal="center" vertical="center" wrapText="1"/>
    </xf>
    <xf numFmtId="164" fontId="36" fillId="2" borderId="38" xfId="4" applyNumberFormat="1" applyFont="1" applyFill="1" applyBorder="1" applyAlignment="1">
      <alignment horizontal="center" vertical="center"/>
    </xf>
    <xf numFmtId="164" fontId="36" fillId="2" borderId="27" xfId="4" applyNumberFormat="1" applyFont="1" applyFill="1" applyBorder="1" applyAlignment="1">
      <alignment horizontal="center" vertical="center"/>
    </xf>
    <xf numFmtId="164" fontId="36" fillId="2" borderId="39" xfId="4" applyNumberFormat="1" applyFont="1" applyFill="1" applyBorder="1" applyAlignment="1">
      <alignment horizontal="center" vertical="center"/>
    </xf>
    <xf numFmtId="9" fontId="36" fillId="2" borderId="38" xfId="3" quotePrefix="1" applyFont="1" applyFill="1" applyBorder="1" applyAlignment="1">
      <alignment horizontal="center" vertical="center"/>
    </xf>
    <xf numFmtId="9" fontId="36" fillId="2" borderId="27" xfId="3" quotePrefix="1" applyFont="1" applyFill="1" applyBorder="1" applyAlignment="1">
      <alignment horizontal="center" vertical="center"/>
    </xf>
    <xf numFmtId="9" fontId="36" fillId="2" borderId="39" xfId="3" quotePrefix="1" applyFont="1" applyFill="1" applyBorder="1" applyAlignment="1">
      <alignment horizontal="center" vertical="center"/>
    </xf>
    <xf numFmtId="164" fontId="36" fillId="0" borderId="38" xfId="4" applyNumberFormat="1" applyFont="1" applyFill="1" applyBorder="1" applyAlignment="1">
      <alignment horizontal="center" vertical="center"/>
    </xf>
    <xf numFmtId="164" fontId="36" fillId="0" borderId="27" xfId="4" applyNumberFormat="1" applyFont="1" applyFill="1" applyBorder="1" applyAlignment="1">
      <alignment horizontal="center" vertical="center"/>
    </xf>
    <xf numFmtId="164" fontId="36" fillId="0" borderId="39" xfId="4" applyNumberFormat="1" applyFont="1" applyFill="1" applyBorder="1" applyAlignment="1">
      <alignment horizontal="center" vertical="center"/>
    </xf>
    <xf numFmtId="164" fontId="37" fillId="0" borderId="0" xfId="4" applyNumberFormat="1" applyFont="1" applyBorder="1" applyAlignment="1">
      <alignment horizontal="center" vertical="center"/>
    </xf>
    <xf numFmtId="0" fontId="36" fillId="11" borderId="22" xfId="2" applyFont="1" applyFill="1" applyBorder="1" applyAlignment="1">
      <alignment horizontal="center" vertical="center" wrapText="1"/>
    </xf>
    <xf numFmtId="164" fontId="36" fillId="0" borderId="38" xfId="4" applyNumberFormat="1" applyFont="1" applyBorder="1" applyAlignment="1">
      <alignment horizontal="center" vertical="center"/>
    </xf>
    <xf numFmtId="164" fontId="36" fillId="0" borderId="27" xfId="4" applyNumberFormat="1" applyFont="1" applyBorder="1" applyAlignment="1">
      <alignment horizontal="center" vertical="center"/>
    </xf>
    <xf numFmtId="164" fontId="36" fillId="0" borderId="39" xfId="4" applyNumberFormat="1" applyFont="1" applyBorder="1" applyAlignment="1">
      <alignment horizontal="center" vertical="center"/>
    </xf>
    <xf numFmtId="164" fontId="36" fillId="0" borderId="38" xfId="4" quotePrefix="1" applyNumberFormat="1" applyFont="1" applyBorder="1" applyAlignment="1">
      <alignment horizontal="center" vertical="center"/>
    </xf>
    <xf numFmtId="164" fontId="36" fillId="0" borderId="27" xfId="4" quotePrefix="1" applyNumberFormat="1" applyFont="1" applyBorder="1" applyAlignment="1">
      <alignment horizontal="center" vertical="center"/>
    </xf>
    <xf numFmtId="164" fontId="36" fillId="0" borderId="39" xfId="4" quotePrefix="1" applyNumberFormat="1" applyFont="1" applyBorder="1" applyAlignment="1">
      <alignment horizontal="center" vertical="center"/>
    </xf>
    <xf numFmtId="168" fontId="36" fillId="0" borderId="38" xfId="4" applyNumberFormat="1" applyFont="1" applyBorder="1" applyAlignment="1">
      <alignment horizontal="center" vertical="center"/>
    </xf>
    <xf numFmtId="168" fontId="36" fillId="0" borderId="27" xfId="4" applyNumberFormat="1" applyFont="1" applyBorder="1" applyAlignment="1">
      <alignment horizontal="center" vertical="center"/>
    </xf>
    <xf numFmtId="168" fontId="36" fillId="0" borderId="39" xfId="4" applyNumberFormat="1" applyFont="1" applyBorder="1" applyAlignment="1">
      <alignment horizontal="center" vertical="center"/>
    </xf>
    <xf numFmtId="0" fontId="37" fillId="12" borderId="22" xfId="2" applyFont="1" applyFill="1" applyBorder="1" applyAlignment="1">
      <alignment horizontal="center" vertical="center"/>
    </xf>
    <xf numFmtId="0" fontId="37" fillId="12" borderId="22" xfId="2" applyFont="1" applyFill="1" applyBorder="1" applyAlignment="1">
      <alignment horizontal="center" vertical="center" wrapText="1"/>
    </xf>
    <xf numFmtId="164" fontId="37" fillId="12" borderId="22" xfId="4" applyNumberFormat="1" applyFont="1" applyFill="1" applyBorder="1" applyAlignment="1">
      <alignment horizontal="center" vertical="center"/>
    </xf>
    <xf numFmtId="9" fontId="37" fillId="12" borderId="22" xfId="3" applyFont="1" applyFill="1" applyBorder="1" applyAlignment="1">
      <alignment horizontal="center" vertical="center"/>
    </xf>
    <xf numFmtId="164" fontId="37" fillId="12" borderId="22" xfId="4" applyNumberFormat="1" applyFont="1" applyFill="1" applyBorder="1" applyAlignment="1">
      <alignment horizontal="center" vertical="center" wrapText="1"/>
    </xf>
    <xf numFmtId="9" fontId="37" fillId="12" borderId="22" xfId="3" applyFont="1" applyFill="1" applyBorder="1" applyAlignment="1">
      <alignment horizontal="center" vertical="center" wrapText="1"/>
    </xf>
    <xf numFmtId="0" fontId="37" fillId="8" borderId="22" xfId="2" applyFont="1" applyFill="1" applyBorder="1" applyAlignment="1">
      <alignment horizontal="center" vertical="center"/>
    </xf>
    <xf numFmtId="0" fontId="37" fillId="8" borderId="22" xfId="2" applyFont="1" applyFill="1" applyBorder="1" applyAlignment="1">
      <alignment horizontal="center" vertical="center" wrapText="1"/>
    </xf>
    <xf numFmtId="164" fontId="37" fillId="8" borderId="22" xfId="4" applyNumberFormat="1" applyFont="1" applyFill="1" applyBorder="1" applyAlignment="1">
      <alignment horizontal="center" vertical="center"/>
    </xf>
    <xf numFmtId="9" fontId="37" fillId="8" borderId="22" xfId="3" applyFont="1" applyFill="1" applyBorder="1" applyAlignment="1">
      <alignment horizontal="center" vertical="center"/>
    </xf>
    <xf numFmtId="164" fontId="37" fillId="8" borderId="22" xfId="4" applyNumberFormat="1" applyFont="1" applyFill="1" applyBorder="1" applyAlignment="1">
      <alignment horizontal="center" vertical="center" wrapText="1"/>
    </xf>
    <xf numFmtId="9" fontId="37" fillId="8" borderId="22" xfId="3" applyFont="1" applyFill="1" applyBorder="1" applyAlignment="1">
      <alignment horizontal="center" vertical="center" wrapText="1"/>
    </xf>
    <xf numFmtId="0" fontId="36" fillId="2" borderId="38" xfId="2" applyFont="1" applyFill="1" applyBorder="1" applyAlignment="1">
      <alignment horizontal="left" vertical="center" wrapText="1"/>
    </xf>
    <xf numFmtId="0" fontId="36" fillId="2" borderId="27" xfId="2" applyFont="1" applyFill="1" applyBorder="1" applyAlignment="1">
      <alignment horizontal="left" vertical="center" wrapText="1"/>
    </xf>
    <xf numFmtId="0" fontId="36" fillId="2" borderId="39" xfId="2" applyFont="1" applyFill="1" applyBorder="1" applyAlignment="1">
      <alignment horizontal="left" vertical="center" wrapText="1"/>
    </xf>
    <xf numFmtId="167" fontId="37" fillId="16" borderId="22" xfId="4" applyNumberFormat="1" applyFont="1" applyFill="1" applyBorder="1" applyAlignment="1">
      <alignment horizontal="center" vertical="center" wrapText="1"/>
    </xf>
    <xf numFmtId="164" fontId="37" fillId="16" borderId="22" xfId="4" applyNumberFormat="1" applyFont="1" applyFill="1" applyBorder="1" applyAlignment="1">
      <alignment horizontal="center" vertical="center" wrapText="1"/>
    </xf>
    <xf numFmtId="0" fontId="37" fillId="16" borderId="22" xfId="2" applyFont="1" applyFill="1" applyBorder="1" applyAlignment="1">
      <alignment horizontal="center" vertical="center" wrapText="1"/>
    </xf>
    <xf numFmtId="164" fontId="37" fillId="16" borderId="22" xfId="4" applyNumberFormat="1" applyFont="1" applyFill="1" applyBorder="1" applyAlignment="1">
      <alignment horizontal="center" vertical="center"/>
    </xf>
    <xf numFmtId="9" fontId="37" fillId="16" borderId="22" xfId="3" applyFont="1" applyFill="1" applyBorder="1" applyAlignment="1">
      <alignment horizontal="center" vertical="center"/>
    </xf>
    <xf numFmtId="9" fontId="37" fillId="16" borderId="22" xfId="3" applyFont="1" applyFill="1" applyBorder="1" applyAlignment="1">
      <alignment horizontal="center" vertical="center" wrapText="1"/>
    </xf>
    <xf numFmtId="164" fontId="37" fillId="17" borderId="36" xfId="4" applyNumberFormat="1" applyFont="1" applyFill="1" applyBorder="1" applyAlignment="1">
      <alignment horizontal="left" vertical="center" wrapText="1"/>
    </xf>
    <xf numFmtId="164" fontId="37" fillId="17" borderId="37" xfId="4" applyNumberFormat="1" applyFont="1" applyFill="1" applyBorder="1" applyAlignment="1">
      <alignment horizontal="left" vertical="center" wrapText="1"/>
    </xf>
    <xf numFmtId="0" fontId="37" fillId="16" borderId="22" xfId="2" applyFont="1" applyFill="1" applyBorder="1" applyAlignment="1">
      <alignment horizontal="center" vertical="center"/>
    </xf>
    <xf numFmtId="0" fontId="36" fillId="12" borderId="35" xfId="2" applyFont="1" applyFill="1" applyBorder="1" applyAlignment="1">
      <alignment horizontal="center" vertical="center" wrapText="1"/>
    </xf>
    <xf numFmtId="0" fontId="36" fillId="12" borderId="31" xfId="2" applyFont="1" applyFill="1" applyBorder="1" applyAlignment="1">
      <alignment horizontal="center" vertical="center" wrapText="1"/>
    </xf>
    <xf numFmtId="0" fontId="36" fillId="12" borderId="25" xfId="2" applyFont="1" applyFill="1" applyBorder="1" applyAlignment="1">
      <alignment horizontal="center" vertical="center" wrapText="1"/>
    </xf>
    <xf numFmtId="0" fontId="37" fillId="12" borderId="2" xfId="2" applyFont="1" applyFill="1" applyBorder="1" applyAlignment="1">
      <alignment horizontal="center" vertical="center" wrapText="1"/>
    </xf>
    <xf numFmtId="0" fontId="37" fillId="12" borderId="9" xfId="2" applyFont="1" applyFill="1" applyBorder="1" applyAlignment="1">
      <alignment horizontal="center" vertical="center" wrapText="1"/>
    </xf>
    <xf numFmtId="0" fontId="37" fillId="12" borderId="8" xfId="2" applyFont="1" applyFill="1" applyBorder="1" applyAlignment="1">
      <alignment horizontal="center" vertical="center" wrapText="1"/>
    </xf>
    <xf numFmtId="0" fontId="37" fillId="12" borderId="10" xfId="2" applyFont="1" applyFill="1" applyBorder="1" applyAlignment="1">
      <alignment horizontal="center" vertical="center" wrapText="1"/>
    </xf>
    <xf numFmtId="164" fontId="37" fillId="12" borderId="2" xfId="4" applyNumberFormat="1" applyFont="1" applyFill="1" applyBorder="1" applyAlignment="1">
      <alignment horizontal="center" vertical="center" wrapText="1"/>
    </xf>
    <xf numFmtId="164" fontId="37" fillId="12" borderId="9" xfId="4" applyNumberFormat="1" applyFont="1" applyFill="1" applyBorder="1" applyAlignment="1">
      <alignment horizontal="center" vertical="center" wrapText="1"/>
    </xf>
    <xf numFmtId="0" fontId="37" fillId="12" borderId="4" xfId="2" applyFont="1" applyFill="1" applyBorder="1" applyAlignment="1">
      <alignment horizontal="center" vertical="center" wrapText="1"/>
    </xf>
    <xf numFmtId="0" fontId="37" fillId="12" borderId="5" xfId="2" applyFont="1" applyFill="1" applyBorder="1" applyAlignment="1">
      <alignment horizontal="center" vertical="center" wrapText="1"/>
    </xf>
    <xf numFmtId="164" fontId="37" fillId="12" borderId="1" xfId="4" applyNumberFormat="1" applyFont="1" applyFill="1" applyBorder="1" applyAlignment="1">
      <alignment horizontal="center" vertical="center" wrapText="1"/>
    </xf>
    <xf numFmtId="164" fontId="37" fillId="12" borderId="7" xfId="4" applyNumberFormat="1" applyFont="1" applyFill="1" applyBorder="1" applyAlignment="1">
      <alignment horizontal="center" vertical="center" wrapText="1"/>
    </xf>
    <xf numFmtId="164" fontId="37" fillId="12" borderId="4" xfId="4" applyNumberFormat="1" applyFont="1" applyFill="1" applyBorder="1" applyAlignment="1">
      <alignment horizontal="center" vertical="center" wrapText="1"/>
    </xf>
    <xf numFmtId="164" fontId="37" fillId="12" borderId="6" xfId="4" applyNumberFormat="1" applyFont="1" applyFill="1" applyBorder="1" applyAlignment="1">
      <alignment horizontal="center" vertical="center" wrapText="1"/>
    </xf>
    <xf numFmtId="164" fontId="37" fillId="12" borderId="5" xfId="4" applyNumberFormat="1" applyFont="1" applyFill="1" applyBorder="1" applyAlignment="1">
      <alignment horizontal="center" vertical="center" wrapText="1"/>
    </xf>
    <xf numFmtId="9" fontId="37" fillId="12" borderId="8" xfId="3" applyFont="1" applyFill="1" applyBorder="1" applyAlignment="1">
      <alignment horizontal="center" vertical="center" wrapText="1"/>
    </xf>
    <xf numFmtId="9" fontId="37" fillId="12" borderId="10" xfId="3" applyFont="1" applyFill="1" applyBorder="1" applyAlignment="1">
      <alignment horizontal="center" vertical="center"/>
    </xf>
    <xf numFmtId="0" fontId="37" fillId="12" borderId="3" xfId="2" applyFont="1" applyFill="1" applyBorder="1" applyAlignment="1">
      <alignment horizontal="center" vertical="center"/>
    </xf>
    <xf numFmtId="0" fontId="37" fillId="12" borderId="27" xfId="2" applyFont="1" applyFill="1" applyBorder="1" applyAlignment="1">
      <alignment horizontal="center" vertical="center"/>
    </xf>
    <xf numFmtId="9" fontId="37" fillId="12" borderId="34" xfId="3" applyFont="1" applyFill="1" applyBorder="1" applyAlignment="1">
      <alignment horizontal="center" vertical="center"/>
    </xf>
    <xf numFmtId="9" fontId="37" fillId="12" borderId="29" xfId="3" applyFont="1" applyFill="1" applyBorder="1" applyAlignment="1">
      <alignment horizontal="center" vertical="center"/>
    </xf>
    <xf numFmtId="164" fontId="37" fillId="12" borderId="33" xfId="4" applyNumberFormat="1" applyFont="1" applyFill="1" applyBorder="1" applyAlignment="1">
      <alignment horizontal="center" vertical="center" wrapText="1"/>
    </xf>
    <xf numFmtId="164" fontId="37" fillId="12" borderId="28" xfId="4" applyNumberFormat="1" applyFont="1" applyFill="1" applyBorder="1" applyAlignment="1">
      <alignment horizontal="center" vertical="center"/>
    </xf>
    <xf numFmtId="164" fontId="37" fillId="12" borderId="3" xfId="4" applyNumberFormat="1" applyFont="1" applyFill="1" applyBorder="1" applyAlignment="1">
      <alignment horizontal="center" vertical="center" wrapText="1"/>
    </xf>
    <xf numFmtId="164" fontId="37" fillId="12" borderId="27" xfId="4" applyNumberFormat="1" applyFont="1" applyFill="1" applyBorder="1" applyAlignment="1">
      <alignment horizontal="center" vertical="center"/>
    </xf>
    <xf numFmtId="9" fontId="37" fillId="12" borderId="32" xfId="3" applyFont="1" applyFill="1" applyBorder="1" applyAlignment="1">
      <alignment horizontal="center" vertical="center"/>
    </xf>
    <xf numFmtId="9" fontId="37" fillId="12" borderId="26" xfId="3" applyFont="1" applyFill="1" applyBorder="1" applyAlignment="1">
      <alignment horizontal="center" vertical="center"/>
    </xf>
    <xf numFmtId="0" fontId="37" fillId="12" borderId="1" xfId="2" applyFont="1" applyFill="1" applyBorder="1" applyAlignment="1">
      <alignment horizontal="center" vertical="center"/>
    </xf>
    <xf numFmtId="0" fontId="37" fillId="12" borderId="7" xfId="2" applyFont="1" applyFill="1" applyBorder="1" applyAlignment="1">
      <alignment horizontal="center" vertical="center"/>
    </xf>
    <xf numFmtId="0" fontId="37" fillId="12" borderId="13" xfId="2" applyFont="1" applyFill="1" applyBorder="1" applyAlignment="1">
      <alignment horizontal="center" vertical="center"/>
    </xf>
    <xf numFmtId="0" fontId="37" fillId="12" borderId="34" xfId="2" applyFont="1" applyFill="1" applyBorder="1" applyAlignment="1">
      <alignment horizontal="center" vertical="center" wrapText="1"/>
    </xf>
    <xf numFmtId="0" fontId="37" fillId="12" borderId="29" xfId="2" applyFont="1" applyFill="1" applyBorder="1" applyAlignment="1">
      <alignment horizontal="center" vertical="center" wrapText="1"/>
    </xf>
    <xf numFmtId="0" fontId="37" fillId="12" borderId="30" xfId="2" applyFont="1" applyFill="1" applyBorder="1" applyAlignment="1">
      <alignment horizontal="center" vertical="center" wrapText="1"/>
    </xf>
    <xf numFmtId="0" fontId="37" fillId="12" borderId="1" xfId="2" applyFont="1" applyFill="1" applyBorder="1" applyAlignment="1">
      <alignment horizontal="center" vertical="center" wrapText="1"/>
    </xf>
    <xf numFmtId="0" fontId="37" fillId="12" borderId="7" xfId="2" applyFont="1" applyFill="1" applyBorder="1" applyAlignment="1">
      <alignment horizontal="center" vertical="center" wrapText="1"/>
    </xf>
    <xf numFmtId="0" fontId="37" fillId="12" borderId="6" xfId="2" applyFont="1" applyFill="1" applyBorder="1" applyAlignment="1">
      <alignment horizontal="center" vertical="center" wrapText="1"/>
    </xf>
    <xf numFmtId="164" fontId="37" fillId="12" borderId="6" xfId="4" applyNumberFormat="1" applyFont="1" applyFill="1" applyBorder="1" applyAlignment="1">
      <alignment horizontal="center" vertical="center"/>
    </xf>
    <xf numFmtId="164" fontId="37" fillId="12" borderId="4" xfId="4" applyNumberFormat="1" applyFont="1" applyFill="1" applyBorder="1" applyAlignment="1">
      <alignment horizontal="center" vertical="center"/>
    </xf>
    <xf numFmtId="164" fontId="37" fillId="12" borderId="5" xfId="4" applyNumberFormat="1" applyFont="1" applyFill="1" applyBorder="1" applyAlignment="1">
      <alignment horizontal="center" vertical="center"/>
    </xf>
    <xf numFmtId="164" fontId="37" fillId="12" borderId="3" xfId="4" applyNumberFormat="1" applyFont="1" applyFill="1" applyBorder="1" applyAlignment="1">
      <alignment horizontal="center" vertical="center"/>
    </xf>
    <xf numFmtId="164" fontId="37" fillId="12" borderId="2" xfId="4" applyNumberFormat="1" applyFont="1" applyFill="1" applyBorder="1" applyAlignment="1">
      <alignment horizontal="center" vertical="center"/>
    </xf>
    <xf numFmtId="164" fontId="37" fillId="12" borderId="9" xfId="4" applyNumberFormat="1" applyFont="1" applyFill="1" applyBorder="1" applyAlignment="1">
      <alignment horizontal="center" vertical="center"/>
    </xf>
    <xf numFmtId="0" fontId="37" fillId="6" borderId="22" xfId="2" applyFont="1" applyFill="1" applyBorder="1" applyAlignment="1">
      <alignment horizontal="center" vertical="center" wrapText="1"/>
    </xf>
    <xf numFmtId="164" fontId="37" fillId="6" borderId="22" xfId="4" applyNumberFormat="1" applyFont="1" applyFill="1" applyBorder="1" applyAlignment="1">
      <alignment horizontal="center" vertical="center" wrapText="1"/>
    </xf>
    <xf numFmtId="9" fontId="37" fillId="6" borderId="22" xfId="3" applyFont="1" applyFill="1" applyBorder="1" applyAlignment="1">
      <alignment horizontal="center" vertical="center" wrapText="1"/>
    </xf>
    <xf numFmtId="9" fontId="37" fillId="6" borderId="22" xfId="3" applyFont="1" applyFill="1" applyBorder="1" applyAlignment="1">
      <alignment horizontal="center" vertical="center"/>
    </xf>
    <xf numFmtId="0" fontId="37" fillId="6" borderId="22" xfId="2" applyFont="1" applyFill="1" applyBorder="1" applyAlignment="1">
      <alignment horizontal="center" vertical="center"/>
    </xf>
    <xf numFmtId="164" fontId="37" fillId="6" borderId="22" xfId="4" applyNumberFormat="1" applyFont="1" applyFill="1" applyBorder="1" applyAlignment="1">
      <alignment horizontal="center" vertical="center"/>
    </xf>
  </cellXfs>
  <cellStyles count="18">
    <cellStyle name="Comma" xfId="1" builtinId="3"/>
    <cellStyle name="Comma 10 5" xfId="6"/>
    <cellStyle name="Comma 2" xfId="4"/>
    <cellStyle name="Comma 2 2" xfId="5"/>
    <cellStyle name="Comma 2 2 2" xfId="13"/>
    <cellStyle name="Comma 2 2_ompong-SARO-BMB-E-19-0012554" xfId="15"/>
    <cellStyle name="Comma 2 3" xfId="9"/>
    <cellStyle name="Comma 2 4" xfId="17"/>
    <cellStyle name="Comma 2 5" xfId="16"/>
    <cellStyle name="Comma 3" xfId="11"/>
    <cellStyle name="Comma 4" xfId="8"/>
    <cellStyle name="Comma 6 2 4" xfId="7"/>
    <cellStyle name="Normal" xfId="0" builtinId="0"/>
    <cellStyle name="Normal 2" xfId="2"/>
    <cellStyle name="Normal 2 2" xfId="12"/>
    <cellStyle name="Normal 3" xfId="10"/>
    <cellStyle name="Normal 4" xfId="14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1"/>
  <sheetViews>
    <sheetView view="pageBreakPreview" zoomScale="51" zoomScaleNormal="51" zoomScaleSheetLayoutView="51" workbookViewId="0">
      <pane ySplit="10" topLeftCell="A38" activePane="bottomLeft" state="frozen"/>
      <selection activeCell="G1" sqref="G1"/>
      <selection pane="bottomLeft" activeCell="H59" sqref="H59"/>
    </sheetView>
  </sheetViews>
  <sheetFormatPr defaultRowHeight="15.75"/>
  <cols>
    <col min="1" max="1" width="4.7109375" style="87" customWidth="1"/>
    <col min="2" max="2" width="61.5703125" style="87" customWidth="1"/>
    <col min="3" max="3" width="47.85546875" style="87" customWidth="1"/>
    <col min="4" max="4" width="20.85546875" style="92" customWidth="1"/>
    <col min="5" max="5" width="15.85546875" style="92" customWidth="1"/>
    <col min="6" max="6" width="16.7109375" style="92" customWidth="1"/>
    <col min="7" max="7" width="25.42578125" style="87" customWidth="1"/>
    <col min="8" max="8" width="24.85546875" style="87" customWidth="1"/>
    <col min="9" max="9" width="26.5703125" style="87" customWidth="1"/>
    <col min="10" max="10" width="17.42578125" style="87" customWidth="1"/>
    <col min="11" max="11" width="22.7109375" style="87" customWidth="1"/>
    <col min="12" max="12" width="17.5703125" style="87" customWidth="1"/>
    <col min="13" max="13" width="45.42578125" style="87" customWidth="1"/>
    <col min="14" max="256" width="9.140625" style="87"/>
    <col min="257" max="257" width="4.7109375" style="87" customWidth="1"/>
    <col min="258" max="258" width="39.5703125" style="87" customWidth="1"/>
    <col min="259" max="259" width="32.28515625" style="87" customWidth="1"/>
    <col min="260" max="260" width="17.5703125" style="87" customWidth="1"/>
    <col min="261" max="261" width="18.140625" style="87" customWidth="1"/>
    <col min="262" max="262" width="16.85546875" style="87" customWidth="1"/>
    <col min="263" max="263" width="17.140625" style="87" customWidth="1"/>
    <col min="264" max="264" width="20.140625" style="87" customWidth="1"/>
    <col min="265" max="265" width="21.7109375" style="87" customWidth="1"/>
    <col min="266" max="266" width="27.85546875" style="87" customWidth="1"/>
    <col min="267" max="267" width="28.85546875" style="87" customWidth="1"/>
    <col min="268" max="268" width="28.42578125" style="87" customWidth="1"/>
    <col min="269" max="512" width="9.140625" style="87"/>
    <col min="513" max="513" width="4.7109375" style="87" customWidth="1"/>
    <col min="514" max="514" width="39.5703125" style="87" customWidth="1"/>
    <col min="515" max="515" width="32.28515625" style="87" customWidth="1"/>
    <col min="516" max="516" width="17.5703125" style="87" customWidth="1"/>
    <col min="517" max="517" width="18.140625" style="87" customWidth="1"/>
    <col min="518" max="518" width="16.85546875" style="87" customWidth="1"/>
    <col min="519" max="519" width="17.140625" style="87" customWidth="1"/>
    <col min="520" max="520" width="20.140625" style="87" customWidth="1"/>
    <col min="521" max="521" width="21.7109375" style="87" customWidth="1"/>
    <col min="522" max="522" width="27.85546875" style="87" customWidth="1"/>
    <col min="523" max="523" width="28.85546875" style="87" customWidth="1"/>
    <col min="524" max="524" width="28.42578125" style="87" customWidth="1"/>
    <col min="525" max="768" width="9.140625" style="87"/>
    <col min="769" max="769" width="4.7109375" style="87" customWidth="1"/>
    <col min="770" max="770" width="39.5703125" style="87" customWidth="1"/>
    <col min="771" max="771" width="32.28515625" style="87" customWidth="1"/>
    <col min="772" max="772" width="17.5703125" style="87" customWidth="1"/>
    <col min="773" max="773" width="18.140625" style="87" customWidth="1"/>
    <col min="774" max="774" width="16.85546875" style="87" customWidth="1"/>
    <col min="775" max="775" width="17.140625" style="87" customWidth="1"/>
    <col min="776" max="776" width="20.140625" style="87" customWidth="1"/>
    <col min="777" max="777" width="21.7109375" style="87" customWidth="1"/>
    <col min="778" max="778" width="27.85546875" style="87" customWidth="1"/>
    <col min="779" max="779" width="28.85546875" style="87" customWidth="1"/>
    <col min="780" max="780" width="28.42578125" style="87" customWidth="1"/>
    <col min="781" max="1024" width="9.140625" style="87"/>
    <col min="1025" max="1025" width="4.7109375" style="87" customWidth="1"/>
    <col min="1026" max="1026" width="39.5703125" style="87" customWidth="1"/>
    <col min="1027" max="1027" width="32.28515625" style="87" customWidth="1"/>
    <col min="1028" max="1028" width="17.5703125" style="87" customWidth="1"/>
    <col min="1029" max="1029" width="18.140625" style="87" customWidth="1"/>
    <col min="1030" max="1030" width="16.85546875" style="87" customWidth="1"/>
    <col min="1031" max="1031" width="17.140625" style="87" customWidth="1"/>
    <col min="1032" max="1032" width="20.140625" style="87" customWidth="1"/>
    <col min="1033" max="1033" width="21.7109375" style="87" customWidth="1"/>
    <col min="1034" max="1034" width="27.85546875" style="87" customWidth="1"/>
    <col min="1035" max="1035" width="28.85546875" style="87" customWidth="1"/>
    <col min="1036" max="1036" width="28.42578125" style="87" customWidth="1"/>
    <col min="1037" max="1280" width="9.140625" style="87"/>
    <col min="1281" max="1281" width="4.7109375" style="87" customWidth="1"/>
    <col min="1282" max="1282" width="39.5703125" style="87" customWidth="1"/>
    <col min="1283" max="1283" width="32.28515625" style="87" customWidth="1"/>
    <col min="1284" max="1284" width="17.5703125" style="87" customWidth="1"/>
    <col min="1285" max="1285" width="18.140625" style="87" customWidth="1"/>
    <col min="1286" max="1286" width="16.85546875" style="87" customWidth="1"/>
    <col min="1287" max="1287" width="17.140625" style="87" customWidth="1"/>
    <col min="1288" max="1288" width="20.140625" style="87" customWidth="1"/>
    <col min="1289" max="1289" width="21.7109375" style="87" customWidth="1"/>
    <col min="1290" max="1290" width="27.85546875" style="87" customWidth="1"/>
    <col min="1291" max="1291" width="28.85546875" style="87" customWidth="1"/>
    <col min="1292" max="1292" width="28.42578125" style="87" customWidth="1"/>
    <col min="1293" max="1536" width="9.140625" style="87"/>
    <col min="1537" max="1537" width="4.7109375" style="87" customWidth="1"/>
    <col min="1538" max="1538" width="39.5703125" style="87" customWidth="1"/>
    <col min="1539" max="1539" width="32.28515625" style="87" customWidth="1"/>
    <col min="1540" max="1540" width="17.5703125" style="87" customWidth="1"/>
    <col min="1541" max="1541" width="18.140625" style="87" customWidth="1"/>
    <col min="1542" max="1542" width="16.85546875" style="87" customWidth="1"/>
    <col min="1543" max="1543" width="17.140625" style="87" customWidth="1"/>
    <col min="1544" max="1544" width="20.140625" style="87" customWidth="1"/>
    <col min="1545" max="1545" width="21.7109375" style="87" customWidth="1"/>
    <col min="1546" max="1546" width="27.85546875" style="87" customWidth="1"/>
    <col min="1547" max="1547" width="28.85546875" style="87" customWidth="1"/>
    <col min="1548" max="1548" width="28.42578125" style="87" customWidth="1"/>
    <col min="1549" max="1792" width="9.140625" style="87"/>
    <col min="1793" max="1793" width="4.7109375" style="87" customWidth="1"/>
    <col min="1794" max="1794" width="39.5703125" style="87" customWidth="1"/>
    <col min="1795" max="1795" width="32.28515625" style="87" customWidth="1"/>
    <col min="1796" max="1796" width="17.5703125" style="87" customWidth="1"/>
    <col min="1797" max="1797" width="18.140625" style="87" customWidth="1"/>
    <col min="1798" max="1798" width="16.85546875" style="87" customWidth="1"/>
    <col min="1799" max="1799" width="17.140625" style="87" customWidth="1"/>
    <col min="1800" max="1800" width="20.140625" style="87" customWidth="1"/>
    <col min="1801" max="1801" width="21.7109375" style="87" customWidth="1"/>
    <col min="1802" max="1802" width="27.85546875" style="87" customWidth="1"/>
    <col min="1803" max="1803" width="28.85546875" style="87" customWidth="1"/>
    <col min="1804" max="1804" width="28.42578125" style="87" customWidth="1"/>
    <col min="1805" max="2048" width="9.140625" style="87"/>
    <col min="2049" max="2049" width="4.7109375" style="87" customWidth="1"/>
    <col min="2050" max="2050" width="39.5703125" style="87" customWidth="1"/>
    <col min="2051" max="2051" width="32.28515625" style="87" customWidth="1"/>
    <col min="2052" max="2052" width="17.5703125" style="87" customWidth="1"/>
    <col min="2053" max="2053" width="18.140625" style="87" customWidth="1"/>
    <col min="2054" max="2054" width="16.85546875" style="87" customWidth="1"/>
    <col min="2055" max="2055" width="17.140625" style="87" customWidth="1"/>
    <col min="2056" max="2056" width="20.140625" style="87" customWidth="1"/>
    <col min="2057" max="2057" width="21.7109375" style="87" customWidth="1"/>
    <col min="2058" max="2058" width="27.85546875" style="87" customWidth="1"/>
    <col min="2059" max="2059" width="28.85546875" style="87" customWidth="1"/>
    <col min="2060" max="2060" width="28.42578125" style="87" customWidth="1"/>
    <col min="2061" max="2304" width="9.140625" style="87"/>
    <col min="2305" max="2305" width="4.7109375" style="87" customWidth="1"/>
    <col min="2306" max="2306" width="39.5703125" style="87" customWidth="1"/>
    <col min="2307" max="2307" width="32.28515625" style="87" customWidth="1"/>
    <col min="2308" max="2308" width="17.5703125" style="87" customWidth="1"/>
    <col min="2309" max="2309" width="18.140625" style="87" customWidth="1"/>
    <col min="2310" max="2310" width="16.85546875" style="87" customWidth="1"/>
    <col min="2311" max="2311" width="17.140625" style="87" customWidth="1"/>
    <col min="2312" max="2312" width="20.140625" style="87" customWidth="1"/>
    <col min="2313" max="2313" width="21.7109375" style="87" customWidth="1"/>
    <col min="2314" max="2314" width="27.85546875" style="87" customWidth="1"/>
    <col min="2315" max="2315" width="28.85546875" style="87" customWidth="1"/>
    <col min="2316" max="2316" width="28.42578125" style="87" customWidth="1"/>
    <col min="2317" max="2560" width="9.140625" style="87"/>
    <col min="2561" max="2561" width="4.7109375" style="87" customWidth="1"/>
    <col min="2562" max="2562" width="39.5703125" style="87" customWidth="1"/>
    <col min="2563" max="2563" width="32.28515625" style="87" customWidth="1"/>
    <col min="2564" max="2564" width="17.5703125" style="87" customWidth="1"/>
    <col min="2565" max="2565" width="18.140625" style="87" customWidth="1"/>
    <col min="2566" max="2566" width="16.85546875" style="87" customWidth="1"/>
    <col min="2567" max="2567" width="17.140625" style="87" customWidth="1"/>
    <col min="2568" max="2568" width="20.140625" style="87" customWidth="1"/>
    <col min="2569" max="2569" width="21.7109375" style="87" customWidth="1"/>
    <col min="2570" max="2570" width="27.85546875" style="87" customWidth="1"/>
    <col min="2571" max="2571" width="28.85546875" style="87" customWidth="1"/>
    <col min="2572" max="2572" width="28.42578125" style="87" customWidth="1"/>
    <col min="2573" max="2816" width="9.140625" style="87"/>
    <col min="2817" max="2817" width="4.7109375" style="87" customWidth="1"/>
    <col min="2818" max="2818" width="39.5703125" style="87" customWidth="1"/>
    <col min="2819" max="2819" width="32.28515625" style="87" customWidth="1"/>
    <col min="2820" max="2820" width="17.5703125" style="87" customWidth="1"/>
    <col min="2821" max="2821" width="18.140625" style="87" customWidth="1"/>
    <col min="2822" max="2822" width="16.85546875" style="87" customWidth="1"/>
    <col min="2823" max="2823" width="17.140625" style="87" customWidth="1"/>
    <col min="2824" max="2824" width="20.140625" style="87" customWidth="1"/>
    <col min="2825" max="2825" width="21.7109375" style="87" customWidth="1"/>
    <col min="2826" max="2826" width="27.85546875" style="87" customWidth="1"/>
    <col min="2827" max="2827" width="28.85546875" style="87" customWidth="1"/>
    <col min="2828" max="2828" width="28.42578125" style="87" customWidth="1"/>
    <col min="2829" max="3072" width="9.140625" style="87"/>
    <col min="3073" max="3073" width="4.7109375" style="87" customWidth="1"/>
    <col min="3074" max="3074" width="39.5703125" style="87" customWidth="1"/>
    <col min="3075" max="3075" width="32.28515625" style="87" customWidth="1"/>
    <col min="3076" max="3076" width="17.5703125" style="87" customWidth="1"/>
    <col min="3077" max="3077" width="18.140625" style="87" customWidth="1"/>
    <col min="3078" max="3078" width="16.85546875" style="87" customWidth="1"/>
    <col min="3079" max="3079" width="17.140625" style="87" customWidth="1"/>
    <col min="3080" max="3080" width="20.140625" style="87" customWidth="1"/>
    <col min="3081" max="3081" width="21.7109375" style="87" customWidth="1"/>
    <col min="3082" max="3082" width="27.85546875" style="87" customWidth="1"/>
    <col min="3083" max="3083" width="28.85546875" style="87" customWidth="1"/>
    <col min="3084" max="3084" width="28.42578125" style="87" customWidth="1"/>
    <col min="3085" max="3328" width="9.140625" style="87"/>
    <col min="3329" max="3329" width="4.7109375" style="87" customWidth="1"/>
    <col min="3330" max="3330" width="39.5703125" style="87" customWidth="1"/>
    <col min="3331" max="3331" width="32.28515625" style="87" customWidth="1"/>
    <col min="3332" max="3332" width="17.5703125" style="87" customWidth="1"/>
    <col min="3333" max="3333" width="18.140625" style="87" customWidth="1"/>
    <col min="3334" max="3334" width="16.85546875" style="87" customWidth="1"/>
    <col min="3335" max="3335" width="17.140625" style="87" customWidth="1"/>
    <col min="3336" max="3336" width="20.140625" style="87" customWidth="1"/>
    <col min="3337" max="3337" width="21.7109375" style="87" customWidth="1"/>
    <col min="3338" max="3338" width="27.85546875" style="87" customWidth="1"/>
    <col min="3339" max="3339" width="28.85546875" style="87" customWidth="1"/>
    <col min="3340" max="3340" width="28.42578125" style="87" customWidth="1"/>
    <col min="3341" max="3584" width="9.140625" style="87"/>
    <col min="3585" max="3585" width="4.7109375" style="87" customWidth="1"/>
    <col min="3586" max="3586" width="39.5703125" style="87" customWidth="1"/>
    <col min="3587" max="3587" width="32.28515625" style="87" customWidth="1"/>
    <col min="3588" max="3588" width="17.5703125" style="87" customWidth="1"/>
    <col min="3589" max="3589" width="18.140625" style="87" customWidth="1"/>
    <col min="3590" max="3590" width="16.85546875" style="87" customWidth="1"/>
    <col min="3591" max="3591" width="17.140625" style="87" customWidth="1"/>
    <col min="3592" max="3592" width="20.140625" style="87" customWidth="1"/>
    <col min="3593" max="3593" width="21.7109375" style="87" customWidth="1"/>
    <col min="3594" max="3594" width="27.85546875" style="87" customWidth="1"/>
    <col min="3595" max="3595" width="28.85546875" style="87" customWidth="1"/>
    <col min="3596" max="3596" width="28.42578125" style="87" customWidth="1"/>
    <col min="3597" max="3840" width="9.140625" style="87"/>
    <col min="3841" max="3841" width="4.7109375" style="87" customWidth="1"/>
    <col min="3842" max="3842" width="39.5703125" style="87" customWidth="1"/>
    <col min="3843" max="3843" width="32.28515625" style="87" customWidth="1"/>
    <col min="3844" max="3844" width="17.5703125" style="87" customWidth="1"/>
    <col min="3845" max="3845" width="18.140625" style="87" customWidth="1"/>
    <col min="3846" max="3846" width="16.85546875" style="87" customWidth="1"/>
    <col min="3847" max="3847" width="17.140625" style="87" customWidth="1"/>
    <col min="3848" max="3848" width="20.140625" style="87" customWidth="1"/>
    <col min="3849" max="3849" width="21.7109375" style="87" customWidth="1"/>
    <col min="3850" max="3850" width="27.85546875" style="87" customWidth="1"/>
    <col min="3851" max="3851" width="28.85546875" style="87" customWidth="1"/>
    <col min="3852" max="3852" width="28.42578125" style="87" customWidth="1"/>
    <col min="3853" max="4096" width="9.140625" style="87"/>
    <col min="4097" max="4097" width="4.7109375" style="87" customWidth="1"/>
    <col min="4098" max="4098" width="39.5703125" style="87" customWidth="1"/>
    <col min="4099" max="4099" width="32.28515625" style="87" customWidth="1"/>
    <col min="4100" max="4100" width="17.5703125" style="87" customWidth="1"/>
    <col min="4101" max="4101" width="18.140625" style="87" customWidth="1"/>
    <col min="4102" max="4102" width="16.85546875" style="87" customWidth="1"/>
    <col min="4103" max="4103" width="17.140625" style="87" customWidth="1"/>
    <col min="4104" max="4104" width="20.140625" style="87" customWidth="1"/>
    <col min="4105" max="4105" width="21.7109375" style="87" customWidth="1"/>
    <col min="4106" max="4106" width="27.85546875" style="87" customWidth="1"/>
    <col min="4107" max="4107" width="28.85546875" style="87" customWidth="1"/>
    <col min="4108" max="4108" width="28.42578125" style="87" customWidth="1"/>
    <col min="4109" max="4352" width="9.140625" style="87"/>
    <col min="4353" max="4353" width="4.7109375" style="87" customWidth="1"/>
    <col min="4354" max="4354" width="39.5703125" style="87" customWidth="1"/>
    <col min="4355" max="4355" width="32.28515625" style="87" customWidth="1"/>
    <col min="4356" max="4356" width="17.5703125" style="87" customWidth="1"/>
    <col min="4357" max="4357" width="18.140625" style="87" customWidth="1"/>
    <col min="4358" max="4358" width="16.85546875" style="87" customWidth="1"/>
    <col min="4359" max="4359" width="17.140625" style="87" customWidth="1"/>
    <col min="4360" max="4360" width="20.140625" style="87" customWidth="1"/>
    <col min="4361" max="4361" width="21.7109375" style="87" customWidth="1"/>
    <col min="4362" max="4362" width="27.85546875" style="87" customWidth="1"/>
    <col min="4363" max="4363" width="28.85546875" style="87" customWidth="1"/>
    <col min="4364" max="4364" width="28.42578125" style="87" customWidth="1"/>
    <col min="4365" max="4608" width="9.140625" style="87"/>
    <col min="4609" max="4609" width="4.7109375" style="87" customWidth="1"/>
    <col min="4610" max="4610" width="39.5703125" style="87" customWidth="1"/>
    <col min="4611" max="4611" width="32.28515625" style="87" customWidth="1"/>
    <col min="4612" max="4612" width="17.5703125" style="87" customWidth="1"/>
    <col min="4613" max="4613" width="18.140625" style="87" customWidth="1"/>
    <col min="4614" max="4614" width="16.85546875" style="87" customWidth="1"/>
    <col min="4615" max="4615" width="17.140625" style="87" customWidth="1"/>
    <col min="4616" max="4616" width="20.140625" style="87" customWidth="1"/>
    <col min="4617" max="4617" width="21.7109375" style="87" customWidth="1"/>
    <col min="4618" max="4618" width="27.85546875" style="87" customWidth="1"/>
    <col min="4619" max="4619" width="28.85546875" style="87" customWidth="1"/>
    <col min="4620" max="4620" width="28.42578125" style="87" customWidth="1"/>
    <col min="4621" max="4864" width="9.140625" style="87"/>
    <col min="4865" max="4865" width="4.7109375" style="87" customWidth="1"/>
    <col min="4866" max="4866" width="39.5703125" style="87" customWidth="1"/>
    <col min="4867" max="4867" width="32.28515625" style="87" customWidth="1"/>
    <col min="4868" max="4868" width="17.5703125" style="87" customWidth="1"/>
    <col min="4869" max="4869" width="18.140625" style="87" customWidth="1"/>
    <col min="4870" max="4870" width="16.85546875" style="87" customWidth="1"/>
    <col min="4871" max="4871" width="17.140625" style="87" customWidth="1"/>
    <col min="4872" max="4872" width="20.140625" style="87" customWidth="1"/>
    <col min="4873" max="4873" width="21.7109375" style="87" customWidth="1"/>
    <col min="4874" max="4874" width="27.85546875" style="87" customWidth="1"/>
    <col min="4875" max="4875" width="28.85546875" style="87" customWidth="1"/>
    <col min="4876" max="4876" width="28.42578125" style="87" customWidth="1"/>
    <col min="4877" max="5120" width="9.140625" style="87"/>
    <col min="5121" max="5121" width="4.7109375" style="87" customWidth="1"/>
    <col min="5122" max="5122" width="39.5703125" style="87" customWidth="1"/>
    <col min="5123" max="5123" width="32.28515625" style="87" customWidth="1"/>
    <col min="5124" max="5124" width="17.5703125" style="87" customWidth="1"/>
    <col min="5125" max="5125" width="18.140625" style="87" customWidth="1"/>
    <col min="5126" max="5126" width="16.85546875" style="87" customWidth="1"/>
    <col min="5127" max="5127" width="17.140625" style="87" customWidth="1"/>
    <col min="5128" max="5128" width="20.140625" style="87" customWidth="1"/>
    <col min="5129" max="5129" width="21.7109375" style="87" customWidth="1"/>
    <col min="5130" max="5130" width="27.85546875" style="87" customWidth="1"/>
    <col min="5131" max="5131" width="28.85546875" style="87" customWidth="1"/>
    <col min="5132" max="5132" width="28.42578125" style="87" customWidth="1"/>
    <col min="5133" max="5376" width="9.140625" style="87"/>
    <col min="5377" max="5377" width="4.7109375" style="87" customWidth="1"/>
    <col min="5378" max="5378" width="39.5703125" style="87" customWidth="1"/>
    <col min="5379" max="5379" width="32.28515625" style="87" customWidth="1"/>
    <col min="5380" max="5380" width="17.5703125" style="87" customWidth="1"/>
    <col min="5381" max="5381" width="18.140625" style="87" customWidth="1"/>
    <col min="5382" max="5382" width="16.85546875" style="87" customWidth="1"/>
    <col min="5383" max="5383" width="17.140625" style="87" customWidth="1"/>
    <col min="5384" max="5384" width="20.140625" style="87" customWidth="1"/>
    <col min="5385" max="5385" width="21.7109375" style="87" customWidth="1"/>
    <col min="5386" max="5386" width="27.85546875" style="87" customWidth="1"/>
    <col min="5387" max="5387" width="28.85546875" style="87" customWidth="1"/>
    <col min="5388" max="5388" width="28.42578125" style="87" customWidth="1"/>
    <col min="5389" max="5632" width="9.140625" style="87"/>
    <col min="5633" max="5633" width="4.7109375" style="87" customWidth="1"/>
    <col min="5634" max="5634" width="39.5703125" style="87" customWidth="1"/>
    <col min="5635" max="5635" width="32.28515625" style="87" customWidth="1"/>
    <col min="5636" max="5636" width="17.5703125" style="87" customWidth="1"/>
    <col min="5637" max="5637" width="18.140625" style="87" customWidth="1"/>
    <col min="5638" max="5638" width="16.85546875" style="87" customWidth="1"/>
    <col min="5639" max="5639" width="17.140625" style="87" customWidth="1"/>
    <col min="5640" max="5640" width="20.140625" style="87" customWidth="1"/>
    <col min="5641" max="5641" width="21.7109375" style="87" customWidth="1"/>
    <col min="5642" max="5642" width="27.85546875" style="87" customWidth="1"/>
    <col min="5643" max="5643" width="28.85546875" style="87" customWidth="1"/>
    <col min="5644" max="5644" width="28.42578125" style="87" customWidth="1"/>
    <col min="5645" max="5888" width="9.140625" style="87"/>
    <col min="5889" max="5889" width="4.7109375" style="87" customWidth="1"/>
    <col min="5890" max="5890" width="39.5703125" style="87" customWidth="1"/>
    <col min="5891" max="5891" width="32.28515625" style="87" customWidth="1"/>
    <col min="5892" max="5892" width="17.5703125" style="87" customWidth="1"/>
    <col min="5893" max="5893" width="18.140625" style="87" customWidth="1"/>
    <col min="5894" max="5894" width="16.85546875" style="87" customWidth="1"/>
    <col min="5895" max="5895" width="17.140625" style="87" customWidth="1"/>
    <col min="5896" max="5896" width="20.140625" style="87" customWidth="1"/>
    <col min="5897" max="5897" width="21.7109375" style="87" customWidth="1"/>
    <col min="5898" max="5898" width="27.85546875" style="87" customWidth="1"/>
    <col min="5899" max="5899" width="28.85546875" style="87" customWidth="1"/>
    <col min="5900" max="5900" width="28.42578125" style="87" customWidth="1"/>
    <col min="5901" max="6144" width="9.140625" style="87"/>
    <col min="6145" max="6145" width="4.7109375" style="87" customWidth="1"/>
    <col min="6146" max="6146" width="39.5703125" style="87" customWidth="1"/>
    <col min="6147" max="6147" width="32.28515625" style="87" customWidth="1"/>
    <col min="6148" max="6148" width="17.5703125" style="87" customWidth="1"/>
    <col min="6149" max="6149" width="18.140625" style="87" customWidth="1"/>
    <col min="6150" max="6150" width="16.85546875" style="87" customWidth="1"/>
    <col min="6151" max="6151" width="17.140625" style="87" customWidth="1"/>
    <col min="6152" max="6152" width="20.140625" style="87" customWidth="1"/>
    <col min="6153" max="6153" width="21.7109375" style="87" customWidth="1"/>
    <col min="6154" max="6154" width="27.85546875" style="87" customWidth="1"/>
    <col min="6155" max="6155" width="28.85546875" style="87" customWidth="1"/>
    <col min="6156" max="6156" width="28.42578125" style="87" customWidth="1"/>
    <col min="6157" max="6400" width="9.140625" style="87"/>
    <col min="6401" max="6401" width="4.7109375" style="87" customWidth="1"/>
    <col min="6402" max="6402" width="39.5703125" style="87" customWidth="1"/>
    <col min="6403" max="6403" width="32.28515625" style="87" customWidth="1"/>
    <col min="6404" max="6404" width="17.5703125" style="87" customWidth="1"/>
    <col min="6405" max="6405" width="18.140625" style="87" customWidth="1"/>
    <col min="6406" max="6406" width="16.85546875" style="87" customWidth="1"/>
    <col min="6407" max="6407" width="17.140625" style="87" customWidth="1"/>
    <col min="6408" max="6408" width="20.140625" style="87" customWidth="1"/>
    <col min="6409" max="6409" width="21.7109375" style="87" customWidth="1"/>
    <col min="6410" max="6410" width="27.85546875" style="87" customWidth="1"/>
    <col min="6411" max="6411" width="28.85546875" style="87" customWidth="1"/>
    <col min="6412" max="6412" width="28.42578125" style="87" customWidth="1"/>
    <col min="6413" max="6656" width="9.140625" style="87"/>
    <col min="6657" max="6657" width="4.7109375" style="87" customWidth="1"/>
    <col min="6658" max="6658" width="39.5703125" style="87" customWidth="1"/>
    <col min="6659" max="6659" width="32.28515625" style="87" customWidth="1"/>
    <col min="6660" max="6660" width="17.5703125" style="87" customWidth="1"/>
    <col min="6661" max="6661" width="18.140625" style="87" customWidth="1"/>
    <col min="6662" max="6662" width="16.85546875" style="87" customWidth="1"/>
    <col min="6663" max="6663" width="17.140625" style="87" customWidth="1"/>
    <col min="6664" max="6664" width="20.140625" style="87" customWidth="1"/>
    <col min="6665" max="6665" width="21.7109375" style="87" customWidth="1"/>
    <col min="6666" max="6666" width="27.85546875" style="87" customWidth="1"/>
    <col min="6667" max="6667" width="28.85546875" style="87" customWidth="1"/>
    <col min="6668" max="6668" width="28.42578125" style="87" customWidth="1"/>
    <col min="6669" max="6912" width="9.140625" style="87"/>
    <col min="6913" max="6913" width="4.7109375" style="87" customWidth="1"/>
    <col min="6914" max="6914" width="39.5703125" style="87" customWidth="1"/>
    <col min="6915" max="6915" width="32.28515625" style="87" customWidth="1"/>
    <col min="6916" max="6916" width="17.5703125" style="87" customWidth="1"/>
    <col min="6917" max="6917" width="18.140625" style="87" customWidth="1"/>
    <col min="6918" max="6918" width="16.85546875" style="87" customWidth="1"/>
    <col min="6919" max="6919" width="17.140625" style="87" customWidth="1"/>
    <col min="6920" max="6920" width="20.140625" style="87" customWidth="1"/>
    <col min="6921" max="6921" width="21.7109375" style="87" customWidth="1"/>
    <col min="6922" max="6922" width="27.85546875" style="87" customWidth="1"/>
    <col min="6923" max="6923" width="28.85546875" style="87" customWidth="1"/>
    <col min="6924" max="6924" width="28.42578125" style="87" customWidth="1"/>
    <col min="6925" max="7168" width="9.140625" style="87"/>
    <col min="7169" max="7169" width="4.7109375" style="87" customWidth="1"/>
    <col min="7170" max="7170" width="39.5703125" style="87" customWidth="1"/>
    <col min="7171" max="7171" width="32.28515625" style="87" customWidth="1"/>
    <col min="7172" max="7172" width="17.5703125" style="87" customWidth="1"/>
    <col min="7173" max="7173" width="18.140625" style="87" customWidth="1"/>
    <col min="7174" max="7174" width="16.85546875" style="87" customWidth="1"/>
    <col min="7175" max="7175" width="17.140625" style="87" customWidth="1"/>
    <col min="7176" max="7176" width="20.140625" style="87" customWidth="1"/>
    <col min="7177" max="7177" width="21.7109375" style="87" customWidth="1"/>
    <col min="7178" max="7178" width="27.85546875" style="87" customWidth="1"/>
    <col min="7179" max="7179" width="28.85546875" style="87" customWidth="1"/>
    <col min="7180" max="7180" width="28.42578125" style="87" customWidth="1"/>
    <col min="7181" max="7424" width="9.140625" style="87"/>
    <col min="7425" max="7425" width="4.7109375" style="87" customWidth="1"/>
    <col min="7426" max="7426" width="39.5703125" style="87" customWidth="1"/>
    <col min="7427" max="7427" width="32.28515625" style="87" customWidth="1"/>
    <col min="7428" max="7428" width="17.5703125" style="87" customWidth="1"/>
    <col min="7429" max="7429" width="18.140625" style="87" customWidth="1"/>
    <col min="7430" max="7430" width="16.85546875" style="87" customWidth="1"/>
    <col min="7431" max="7431" width="17.140625" style="87" customWidth="1"/>
    <col min="7432" max="7432" width="20.140625" style="87" customWidth="1"/>
    <col min="7433" max="7433" width="21.7109375" style="87" customWidth="1"/>
    <col min="7434" max="7434" width="27.85546875" style="87" customWidth="1"/>
    <col min="7435" max="7435" width="28.85546875" style="87" customWidth="1"/>
    <col min="7436" max="7436" width="28.42578125" style="87" customWidth="1"/>
    <col min="7437" max="7680" width="9.140625" style="87"/>
    <col min="7681" max="7681" width="4.7109375" style="87" customWidth="1"/>
    <col min="7682" max="7682" width="39.5703125" style="87" customWidth="1"/>
    <col min="7683" max="7683" width="32.28515625" style="87" customWidth="1"/>
    <col min="7684" max="7684" width="17.5703125" style="87" customWidth="1"/>
    <col min="7685" max="7685" width="18.140625" style="87" customWidth="1"/>
    <col min="7686" max="7686" width="16.85546875" style="87" customWidth="1"/>
    <col min="7687" max="7687" width="17.140625" style="87" customWidth="1"/>
    <col min="7688" max="7688" width="20.140625" style="87" customWidth="1"/>
    <col min="7689" max="7689" width="21.7109375" style="87" customWidth="1"/>
    <col min="7690" max="7690" width="27.85546875" style="87" customWidth="1"/>
    <col min="7691" max="7691" width="28.85546875" style="87" customWidth="1"/>
    <col min="7692" max="7692" width="28.42578125" style="87" customWidth="1"/>
    <col min="7693" max="7936" width="9.140625" style="87"/>
    <col min="7937" max="7937" width="4.7109375" style="87" customWidth="1"/>
    <col min="7938" max="7938" width="39.5703125" style="87" customWidth="1"/>
    <col min="7939" max="7939" width="32.28515625" style="87" customWidth="1"/>
    <col min="7940" max="7940" width="17.5703125" style="87" customWidth="1"/>
    <col min="7941" max="7941" width="18.140625" style="87" customWidth="1"/>
    <col min="7942" max="7942" width="16.85546875" style="87" customWidth="1"/>
    <col min="7943" max="7943" width="17.140625" style="87" customWidth="1"/>
    <col min="7944" max="7944" width="20.140625" style="87" customWidth="1"/>
    <col min="7945" max="7945" width="21.7109375" style="87" customWidth="1"/>
    <col min="7946" max="7946" width="27.85546875" style="87" customWidth="1"/>
    <col min="7947" max="7947" width="28.85546875" style="87" customWidth="1"/>
    <col min="7948" max="7948" width="28.42578125" style="87" customWidth="1"/>
    <col min="7949" max="8192" width="9.140625" style="87"/>
    <col min="8193" max="8193" width="4.7109375" style="87" customWidth="1"/>
    <col min="8194" max="8194" width="39.5703125" style="87" customWidth="1"/>
    <col min="8195" max="8195" width="32.28515625" style="87" customWidth="1"/>
    <col min="8196" max="8196" width="17.5703125" style="87" customWidth="1"/>
    <col min="8197" max="8197" width="18.140625" style="87" customWidth="1"/>
    <col min="8198" max="8198" width="16.85546875" style="87" customWidth="1"/>
    <col min="8199" max="8199" width="17.140625" style="87" customWidth="1"/>
    <col min="8200" max="8200" width="20.140625" style="87" customWidth="1"/>
    <col min="8201" max="8201" width="21.7109375" style="87" customWidth="1"/>
    <col min="8202" max="8202" width="27.85546875" style="87" customWidth="1"/>
    <col min="8203" max="8203" width="28.85546875" style="87" customWidth="1"/>
    <col min="8204" max="8204" width="28.42578125" style="87" customWidth="1"/>
    <col min="8205" max="8448" width="9.140625" style="87"/>
    <col min="8449" max="8449" width="4.7109375" style="87" customWidth="1"/>
    <col min="8450" max="8450" width="39.5703125" style="87" customWidth="1"/>
    <col min="8451" max="8451" width="32.28515625" style="87" customWidth="1"/>
    <col min="8452" max="8452" width="17.5703125" style="87" customWidth="1"/>
    <col min="8453" max="8453" width="18.140625" style="87" customWidth="1"/>
    <col min="8454" max="8454" width="16.85546875" style="87" customWidth="1"/>
    <col min="8455" max="8455" width="17.140625" style="87" customWidth="1"/>
    <col min="8456" max="8456" width="20.140625" style="87" customWidth="1"/>
    <col min="8457" max="8457" width="21.7109375" style="87" customWidth="1"/>
    <col min="8458" max="8458" width="27.85546875" style="87" customWidth="1"/>
    <col min="8459" max="8459" width="28.85546875" style="87" customWidth="1"/>
    <col min="8460" max="8460" width="28.42578125" style="87" customWidth="1"/>
    <col min="8461" max="8704" width="9.140625" style="87"/>
    <col min="8705" max="8705" width="4.7109375" style="87" customWidth="1"/>
    <col min="8706" max="8706" width="39.5703125" style="87" customWidth="1"/>
    <col min="8707" max="8707" width="32.28515625" style="87" customWidth="1"/>
    <col min="8708" max="8708" width="17.5703125" style="87" customWidth="1"/>
    <col min="8709" max="8709" width="18.140625" style="87" customWidth="1"/>
    <col min="8710" max="8710" width="16.85546875" style="87" customWidth="1"/>
    <col min="8711" max="8711" width="17.140625" style="87" customWidth="1"/>
    <col min="8712" max="8712" width="20.140625" style="87" customWidth="1"/>
    <col min="8713" max="8713" width="21.7109375" style="87" customWidth="1"/>
    <col min="8714" max="8714" width="27.85546875" style="87" customWidth="1"/>
    <col min="8715" max="8715" width="28.85546875" style="87" customWidth="1"/>
    <col min="8716" max="8716" width="28.42578125" style="87" customWidth="1"/>
    <col min="8717" max="8960" width="9.140625" style="87"/>
    <col min="8961" max="8961" width="4.7109375" style="87" customWidth="1"/>
    <col min="8962" max="8962" width="39.5703125" style="87" customWidth="1"/>
    <col min="8963" max="8963" width="32.28515625" style="87" customWidth="1"/>
    <col min="8964" max="8964" width="17.5703125" style="87" customWidth="1"/>
    <col min="8965" max="8965" width="18.140625" style="87" customWidth="1"/>
    <col min="8966" max="8966" width="16.85546875" style="87" customWidth="1"/>
    <col min="8967" max="8967" width="17.140625" style="87" customWidth="1"/>
    <col min="8968" max="8968" width="20.140625" style="87" customWidth="1"/>
    <col min="8969" max="8969" width="21.7109375" style="87" customWidth="1"/>
    <col min="8970" max="8970" width="27.85546875" style="87" customWidth="1"/>
    <col min="8971" max="8971" width="28.85546875" style="87" customWidth="1"/>
    <col min="8972" max="8972" width="28.42578125" style="87" customWidth="1"/>
    <col min="8973" max="9216" width="9.140625" style="87"/>
    <col min="9217" max="9217" width="4.7109375" style="87" customWidth="1"/>
    <col min="9218" max="9218" width="39.5703125" style="87" customWidth="1"/>
    <col min="9219" max="9219" width="32.28515625" style="87" customWidth="1"/>
    <col min="9220" max="9220" width="17.5703125" style="87" customWidth="1"/>
    <col min="9221" max="9221" width="18.140625" style="87" customWidth="1"/>
    <col min="9222" max="9222" width="16.85546875" style="87" customWidth="1"/>
    <col min="9223" max="9223" width="17.140625" style="87" customWidth="1"/>
    <col min="9224" max="9224" width="20.140625" style="87" customWidth="1"/>
    <col min="9225" max="9225" width="21.7109375" style="87" customWidth="1"/>
    <col min="9226" max="9226" width="27.85546875" style="87" customWidth="1"/>
    <col min="9227" max="9227" width="28.85546875" style="87" customWidth="1"/>
    <col min="9228" max="9228" width="28.42578125" style="87" customWidth="1"/>
    <col min="9229" max="9472" width="9.140625" style="87"/>
    <col min="9473" max="9473" width="4.7109375" style="87" customWidth="1"/>
    <col min="9474" max="9474" width="39.5703125" style="87" customWidth="1"/>
    <col min="9475" max="9475" width="32.28515625" style="87" customWidth="1"/>
    <col min="9476" max="9476" width="17.5703125" style="87" customWidth="1"/>
    <col min="9477" max="9477" width="18.140625" style="87" customWidth="1"/>
    <col min="9478" max="9478" width="16.85546875" style="87" customWidth="1"/>
    <col min="9479" max="9479" width="17.140625" style="87" customWidth="1"/>
    <col min="9480" max="9480" width="20.140625" style="87" customWidth="1"/>
    <col min="9481" max="9481" width="21.7109375" style="87" customWidth="1"/>
    <col min="9482" max="9482" width="27.85546875" style="87" customWidth="1"/>
    <col min="9483" max="9483" width="28.85546875" style="87" customWidth="1"/>
    <col min="9484" max="9484" width="28.42578125" style="87" customWidth="1"/>
    <col min="9485" max="9728" width="9.140625" style="87"/>
    <col min="9729" max="9729" width="4.7109375" style="87" customWidth="1"/>
    <col min="9730" max="9730" width="39.5703125" style="87" customWidth="1"/>
    <col min="9731" max="9731" width="32.28515625" style="87" customWidth="1"/>
    <col min="9732" max="9732" width="17.5703125" style="87" customWidth="1"/>
    <col min="9733" max="9733" width="18.140625" style="87" customWidth="1"/>
    <col min="9734" max="9734" width="16.85546875" style="87" customWidth="1"/>
    <col min="9735" max="9735" width="17.140625" style="87" customWidth="1"/>
    <col min="9736" max="9736" width="20.140625" style="87" customWidth="1"/>
    <col min="9737" max="9737" width="21.7109375" style="87" customWidth="1"/>
    <col min="9738" max="9738" width="27.85546875" style="87" customWidth="1"/>
    <col min="9739" max="9739" width="28.85546875" style="87" customWidth="1"/>
    <col min="9740" max="9740" width="28.42578125" style="87" customWidth="1"/>
    <col min="9741" max="9984" width="9.140625" style="87"/>
    <col min="9985" max="9985" width="4.7109375" style="87" customWidth="1"/>
    <col min="9986" max="9986" width="39.5703125" style="87" customWidth="1"/>
    <col min="9987" max="9987" width="32.28515625" style="87" customWidth="1"/>
    <col min="9988" max="9988" width="17.5703125" style="87" customWidth="1"/>
    <col min="9989" max="9989" width="18.140625" style="87" customWidth="1"/>
    <col min="9990" max="9990" width="16.85546875" style="87" customWidth="1"/>
    <col min="9991" max="9991" width="17.140625" style="87" customWidth="1"/>
    <col min="9992" max="9992" width="20.140625" style="87" customWidth="1"/>
    <col min="9993" max="9993" width="21.7109375" style="87" customWidth="1"/>
    <col min="9994" max="9994" width="27.85546875" style="87" customWidth="1"/>
    <col min="9995" max="9995" width="28.85546875" style="87" customWidth="1"/>
    <col min="9996" max="9996" width="28.42578125" style="87" customWidth="1"/>
    <col min="9997" max="10240" width="9.140625" style="87"/>
    <col min="10241" max="10241" width="4.7109375" style="87" customWidth="1"/>
    <col min="10242" max="10242" width="39.5703125" style="87" customWidth="1"/>
    <col min="10243" max="10243" width="32.28515625" style="87" customWidth="1"/>
    <col min="10244" max="10244" width="17.5703125" style="87" customWidth="1"/>
    <col min="10245" max="10245" width="18.140625" style="87" customWidth="1"/>
    <col min="10246" max="10246" width="16.85546875" style="87" customWidth="1"/>
    <col min="10247" max="10247" width="17.140625" style="87" customWidth="1"/>
    <col min="10248" max="10248" width="20.140625" style="87" customWidth="1"/>
    <col min="10249" max="10249" width="21.7109375" style="87" customWidth="1"/>
    <col min="10250" max="10250" width="27.85546875" style="87" customWidth="1"/>
    <col min="10251" max="10251" width="28.85546875" style="87" customWidth="1"/>
    <col min="10252" max="10252" width="28.42578125" style="87" customWidth="1"/>
    <col min="10253" max="10496" width="9.140625" style="87"/>
    <col min="10497" max="10497" width="4.7109375" style="87" customWidth="1"/>
    <col min="10498" max="10498" width="39.5703125" style="87" customWidth="1"/>
    <col min="10499" max="10499" width="32.28515625" style="87" customWidth="1"/>
    <col min="10500" max="10500" width="17.5703125" style="87" customWidth="1"/>
    <col min="10501" max="10501" width="18.140625" style="87" customWidth="1"/>
    <col min="10502" max="10502" width="16.85546875" style="87" customWidth="1"/>
    <col min="10503" max="10503" width="17.140625" style="87" customWidth="1"/>
    <col min="10504" max="10504" width="20.140625" style="87" customWidth="1"/>
    <col min="10505" max="10505" width="21.7109375" style="87" customWidth="1"/>
    <col min="10506" max="10506" width="27.85546875" style="87" customWidth="1"/>
    <col min="10507" max="10507" width="28.85546875" style="87" customWidth="1"/>
    <col min="10508" max="10508" width="28.42578125" style="87" customWidth="1"/>
    <col min="10509" max="10752" width="9.140625" style="87"/>
    <col min="10753" max="10753" width="4.7109375" style="87" customWidth="1"/>
    <col min="10754" max="10754" width="39.5703125" style="87" customWidth="1"/>
    <col min="10755" max="10755" width="32.28515625" style="87" customWidth="1"/>
    <col min="10756" max="10756" width="17.5703125" style="87" customWidth="1"/>
    <col min="10757" max="10757" width="18.140625" style="87" customWidth="1"/>
    <col min="10758" max="10758" width="16.85546875" style="87" customWidth="1"/>
    <col min="10759" max="10759" width="17.140625" style="87" customWidth="1"/>
    <col min="10760" max="10760" width="20.140625" style="87" customWidth="1"/>
    <col min="10761" max="10761" width="21.7109375" style="87" customWidth="1"/>
    <col min="10762" max="10762" width="27.85546875" style="87" customWidth="1"/>
    <col min="10763" max="10763" width="28.85546875" style="87" customWidth="1"/>
    <col min="10764" max="10764" width="28.42578125" style="87" customWidth="1"/>
    <col min="10765" max="11008" width="9.140625" style="87"/>
    <col min="11009" max="11009" width="4.7109375" style="87" customWidth="1"/>
    <col min="11010" max="11010" width="39.5703125" style="87" customWidth="1"/>
    <col min="11011" max="11011" width="32.28515625" style="87" customWidth="1"/>
    <col min="11012" max="11012" width="17.5703125" style="87" customWidth="1"/>
    <col min="11013" max="11013" width="18.140625" style="87" customWidth="1"/>
    <col min="11014" max="11014" width="16.85546875" style="87" customWidth="1"/>
    <col min="11015" max="11015" width="17.140625" style="87" customWidth="1"/>
    <col min="11016" max="11016" width="20.140625" style="87" customWidth="1"/>
    <col min="11017" max="11017" width="21.7109375" style="87" customWidth="1"/>
    <col min="11018" max="11018" width="27.85546875" style="87" customWidth="1"/>
    <col min="11019" max="11019" width="28.85546875" style="87" customWidth="1"/>
    <col min="11020" max="11020" width="28.42578125" style="87" customWidth="1"/>
    <col min="11021" max="11264" width="9.140625" style="87"/>
    <col min="11265" max="11265" width="4.7109375" style="87" customWidth="1"/>
    <col min="11266" max="11266" width="39.5703125" style="87" customWidth="1"/>
    <col min="11267" max="11267" width="32.28515625" style="87" customWidth="1"/>
    <col min="11268" max="11268" width="17.5703125" style="87" customWidth="1"/>
    <col min="11269" max="11269" width="18.140625" style="87" customWidth="1"/>
    <col min="11270" max="11270" width="16.85546875" style="87" customWidth="1"/>
    <col min="11271" max="11271" width="17.140625" style="87" customWidth="1"/>
    <col min="11272" max="11272" width="20.140625" style="87" customWidth="1"/>
    <col min="11273" max="11273" width="21.7109375" style="87" customWidth="1"/>
    <col min="11274" max="11274" width="27.85546875" style="87" customWidth="1"/>
    <col min="11275" max="11275" width="28.85546875" style="87" customWidth="1"/>
    <col min="11276" max="11276" width="28.42578125" style="87" customWidth="1"/>
    <col min="11277" max="11520" width="9.140625" style="87"/>
    <col min="11521" max="11521" width="4.7109375" style="87" customWidth="1"/>
    <col min="11522" max="11522" width="39.5703125" style="87" customWidth="1"/>
    <col min="11523" max="11523" width="32.28515625" style="87" customWidth="1"/>
    <col min="11524" max="11524" width="17.5703125" style="87" customWidth="1"/>
    <col min="11525" max="11525" width="18.140625" style="87" customWidth="1"/>
    <col min="11526" max="11526" width="16.85546875" style="87" customWidth="1"/>
    <col min="11527" max="11527" width="17.140625" style="87" customWidth="1"/>
    <col min="11528" max="11528" width="20.140625" style="87" customWidth="1"/>
    <col min="11529" max="11529" width="21.7109375" style="87" customWidth="1"/>
    <col min="11530" max="11530" width="27.85546875" style="87" customWidth="1"/>
    <col min="11531" max="11531" width="28.85546875" style="87" customWidth="1"/>
    <col min="11532" max="11532" width="28.42578125" style="87" customWidth="1"/>
    <col min="11533" max="11776" width="9.140625" style="87"/>
    <col min="11777" max="11777" width="4.7109375" style="87" customWidth="1"/>
    <col min="11778" max="11778" width="39.5703125" style="87" customWidth="1"/>
    <col min="11779" max="11779" width="32.28515625" style="87" customWidth="1"/>
    <col min="11780" max="11780" width="17.5703125" style="87" customWidth="1"/>
    <col min="11781" max="11781" width="18.140625" style="87" customWidth="1"/>
    <col min="11782" max="11782" width="16.85546875" style="87" customWidth="1"/>
    <col min="11783" max="11783" width="17.140625" style="87" customWidth="1"/>
    <col min="11784" max="11784" width="20.140625" style="87" customWidth="1"/>
    <col min="11785" max="11785" width="21.7109375" style="87" customWidth="1"/>
    <col min="11786" max="11786" width="27.85546875" style="87" customWidth="1"/>
    <col min="11787" max="11787" width="28.85546875" style="87" customWidth="1"/>
    <col min="11788" max="11788" width="28.42578125" style="87" customWidth="1"/>
    <col min="11789" max="12032" width="9.140625" style="87"/>
    <col min="12033" max="12033" width="4.7109375" style="87" customWidth="1"/>
    <col min="12034" max="12034" width="39.5703125" style="87" customWidth="1"/>
    <col min="12035" max="12035" width="32.28515625" style="87" customWidth="1"/>
    <col min="12036" max="12036" width="17.5703125" style="87" customWidth="1"/>
    <col min="12037" max="12037" width="18.140625" style="87" customWidth="1"/>
    <col min="12038" max="12038" width="16.85546875" style="87" customWidth="1"/>
    <col min="12039" max="12039" width="17.140625" style="87" customWidth="1"/>
    <col min="12040" max="12040" width="20.140625" style="87" customWidth="1"/>
    <col min="12041" max="12041" width="21.7109375" style="87" customWidth="1"/>
    <col min="12042" max="12042" width="27.85546875" style="87" customWidth="1"/>
    <col min="12043" max="12043" width="28.85546875" style="87" customWidth="1"/>
    <col min="12044" max="12044" width="28.42578125" style="87" customWidth="1"/>
    <col min="12045" max="12288" width="9.140625" style="87"/>
    <col min="12289" max="12289" width="4.7109375" style="87" customWidth="1"/>
    <col min="12290" max="12290" width="39.5703125" style="87" customWidth="1"/>
    <col min="12291" max="12291" width="32.28515625" style="87" customWidth="1"/>
    <col min="12292" max="12292" width="17.5703125" style="87" customWidth="1"/>
    <col min="12293" max="12293" width="18.140625" style="87" customWidth="1"/>
    <col min="12294" max="12294" width="16.85546875" style="87" customWidth="1"/>
    <col min="12295" max="12295" width="17.140625" style="87" customWidth="1"/>
    <col min="12296" max="12296" width="20.140625" style="87" customWidth="1"/>
    <col min="12297" max="12297" width="21.7109375" style="87" customWidth="1"/>
    <col min="12298" max="12298" width="27.85546875" style="87" customWidth="1"/>
    <col min="12299" max="12299" width="28.85546875" style="87" customWidth="1"/>
    <col min="12300" max="12300" width="28.42578125" style="87" customWidth="1"/>
    <col min="12301" max="12544" width="9.140625" style="87"/>
    <col min="12545" max="12545" width="4.7109375" style="87" customWidth="1"/>
    <col min="12546" max="12546" width="39.5703125" style="87" customWidth="1"/>
    <col min="12547" max="12547" width="32.28515625" style="87" customWidth="1"/>
    <col min="12548" max="12548" width="17.5703125" style="87" customWidth="1"/>
    <col min="12549" max="12549" width="18.140625" style="87" customWidth="1"/>
    <col min="12550" max="12550" width="16.85546875" style="87" customWidth="1"/>
    <col min="12551" max="12551" width="17.140625" style="87" customWidth="1"/>
    <col min="12552" max="12552" width="20.140625" style="87" customWidth="1"/>
    <col min="12553" max="12553" width="21.7109375" style="87" customWidth="1"/>
    <col min="12554" max="12554" width="27.85546875" style="87" customWidth="1"/>
    <col min="12555" max="12555" width="28.85546875" style="87" customWidth="1"/>
    <col min="12556" max="12556" width="28.42578125" style="87" customWidth="1"/>
    <col min="12557" max="12800" width="9.140625" style="87"/>
    <col min="12801" max="12801" width="4.7109375" style="87" customWidth="1"/>
    <col min="12802" max="12802" width="39.5703125" style="87" customWidth="1"/>
    <col min="12803" max="12803" width="32.28515625" style="87" customWidth="1"/>
    <col min="12804" max="12804" width="17.5703125" style="87" customWidth="1"/>
    <col min="12805" max="12805" width="18.140625" style="87" customWidth="1"/>
    <col min="12806" max="12806" width="16.85546875" style="87" customWidth="1"/>
    <col min="12807" max="12807" width="17.140625" style="87" customWidth="1"/>
    <col min="12808" max="12808" width="20.140625" style="87" customWidth="1"/>
    <col min="12809" max="12809" width="21.7109375" style="87" customWidth="1"/>
    <col min="12810" max="12810" width="27.85546875" style="87" customWidth="1"/>
    <col min="12811" max="12811" width="28.85546875" style="87" customWidth="1"/>
    <col min="12812" max="12812" width="28.42578125" style="87" customWidth="1"/>
    <col min="12813" max="13056" width="9.140625" style="87"/>
    <col min="13057" max="13057" width="4.7109375" style="87" customWidth="1"/>
    <col min="13058" max="13058" width="39.5703125" style="87" customWidth="1"/>
    <col min="13059" max="13059" width="32.28515625" style="87" customWidth="1"/>
    <col min="13060" max="13060" width="17.5703125" style="87" customWidth="1"/>
    <col min="13061" max="13061" width="18.140625" style="87" customWidth="1"/>
    <col min="13062" max="13062" width="16.85546875" style="87" customWidth="1"/>
    <col min="13063" max="13063" width="17.140625" style="87" customWidth="1"/>
    <col min="13064" max="13064" width="20.140625" style="87" customWidth="1"/>
    <col min="13065" max="13065" width="21.7109375" style="87" customWidth="1"/>
    <col min="13066" max="13066" width="27.85546875" style="87" customWidth="1"/>
    <col min="13067" max="13067" width="28.85546875" style="87" customWidth="1"/>
    <col min="13068" max="13068" width="28.42578125" style="87" customWidth="1"/>
    <col min="13069" max="13312" width="9.140625" style="87"/>
    <col min="13313" max="13313" width="4.7109375" style="87" customWidth="1"/>
    <col min="13314" max="13314" width="39.5703125" style="87" customWidth="1"/>
    <col min="13315" max="13315" width="32.28515625" style="87" customWidth="1"/>
    <col min="13316" max="13316" width="17.5703125" style="87" customWidth="1"/>
    <col min="13317" max="13317" width="18.140625" style="87" customWidth="1"/>
    <col min="13318" max="13318" width="16.85546875" style="87" customWidth="1"/>
    <col min="13319" max="13319" width="17.140625" style="87" customWidth="1"/>
    <col min="13320" max="13320" width="20.140625" style="87" customWidth="1"/>
    <col min="13321" max="13321" width="21.7109375" style="87" customWidth="1"/>
    <col min="13322" max="13322" width="27.85546875" style="87" customWidth="1"/>
    <col min="13323" max="13323" width="28.85546875" style="87" customWidth="1"/>
    <col min="13324" max="13324" width="28.42578125" style="87" customWidth="1"/>
    <col min="13325" max="13568" width="9.140625" style="87"/>
    <col min="13569" max="13569" width="4.7109375" style="87" customWidth="1"/>
    <col min="13570" max="13570" width="39.5703125" style="87" customWidth="1"/>
    <col min="13571" max="13571" width="32.28515625" style="87" customWidth="1"/>
    <col min="13572" max="13572" width="17.5703125" style="87" customWidth="1"/>
    <col min="13573" max="13573" width="18.140625" style="87" customWidth="1"/>
    <col min="13574" max="13574" width="16.85546875" style="87" customWidth="1"/>
    <col min="13575" max="13575" width="17.140625" style="87" customWidth="1"/>
    <col min="13576" max="13576" width="20.140625" style="87" customWidth="1"/>
    <col min="13577" max="13577" width="21.7109375" style="87" customWidth="1"/>
    <col min="13578" max="13578" width="27.85546875" style="87" customWidth="1"/>
    <col min="13579" max="13579" width="28.85546875" style="87" customWidth="1"/>
    <col min="13580" max="13580" width="28.42578125" style="87" customWidth="1"/>
    <col min="13581" max="13824" width="9.140625" style="87"/>
    <col min="13825" max="13825" width="4.7109375" style="87" customWidth="1"/>
    <col min="13826" max="13826" width="39.5703125" style="87" customWidth="1"/>
    <col min="13827" max="13827" width="32.28515625" style="87" customWidth="1"/>
    <col min="13828" max="13828" width="17.5703125" style="87" customWidth="1"/>
    <col min="13829" max="13829" width="18.140625" style="87" customWidth="1"/>
    <col min="13830" max="13830" width="16.85546875" style="87" customWidth="1"/>
    <col min="13831" max="13831" width="17.140625" style="87" customWidth="1"/>
    <col min="13832" max="13832" width="20.140625" style="87" customWidth="1"/>
    <col min="13833" max="13833" width="21.7109375" style="87" customWidth="1"/>
    <col min="13834" max="13834" width="27.85546875" style="87" customWidth="1"/>
    <col min="13835" max="13835" width="28.85546875" style="87" customWidth="1"/>
    <col min="13836" max="13836" width="28.42578125" style="87" customWidth="1"/>
    <col min="13837" max="14080" width="9.140625" style="87"/>
    <col min="14081" max="14081" width="4.7109375" style="87" customWidth="1"/>
    <col min="14082" max="14082" width="39.5703125" style="87" customWidth="1"/>
    <col min="14083" max="14083" width="32.28515625" style="87" customWidth="1"/>
    <col min="14084" max="14084" width="17.5703125" style="87" customWidth="1"/>
    <col min="14085" max="14085" width="18.140625" style="87" customWidth="1"/>
    <col min="14086" max="14086" width="16.85546875" style="87" customWidth="1"/>
    <col min="14087" max="14087" width="17.140625" style="87" customWidth="1"/>
    <col min="14088" max="14088" width="20.140625" style="87" customWidth="1"/>
    <col min="14089" max="14089" width="21.7109375" style="87" customWidth="1"/>
    <col min="14090" max="14090" width="27.85546875" style="87" customWidth="1"/>
    <col min="14091" max="14091" width="28.85546875" style="87" customWidth="1"/>
    <col min="14092" max="14092" width="28.42578125" style="87" customWidth="1"/>
    <col min="14093" max="14336" width="9.140625" style="87"/>
    <col min="14337" max="14337" width="4.7109375" style="87" customWidth="1"/>
    <col min="14338" max="14338" width="39.5703125" style="87" customWidth="1"/>
    <col min="14339" max="14339" width="32.28515625" style="87" customWidth="1"/>
    <col min="14340" max="14340" width="17.5703125" style="87" customWidth="1"/>
    <col min="14341" max="14341" width="18.140625" style="87" customWidth="1"/>
    <col min="14342" max="14342" width="16.85546875" style="87" customWidth="1"/>
    <col min="14343" max="14343" width="17.140625" style="87" customWidth="1"/>
    <col min="14344" max="14344" width="20.140625" style="87" customWidth="1"/>
    <col min="14345" max="14345" width="21.7109375" style="87" customWidth="1"/>
    <col min="14346" max="14346" width="27.85546875" style="87" customWidth="1"/>
    <col min="14347" max="14347" width="28.85546875" style="87" customWidth="1"/>
    <col min="14348" max="14348" width="28.42578125" style="87" customWidth="1"/>
    <col min="14349" max="14592" width="9.140625" style="87"/>
    <col min="14593" max="14593" width="4.7109375" style="87" customWidth="1"/>
    <col min="14594" max="14594" width="39.5703125" style="87" customWidth="1"/>
    <col min="14595" max="14595" width="32.28515625" style="87" customWidth="1"/>
    <col min="14596" max="14596" width="17.5703125" style="87" customWidth="1"/>
    <col min="14597" max="14597" width="18.140625" style="87" customWidth="1"/>
    <col min="14598" max="14598" width="16.85546875" style="87" customWidth="1"/>
    <col min="14599" max="14599" width="17.140625" style="87" customWidth="1"/>
    <col min="14600" max="14600" width="20.140625" style="87" customWidth="1"/>
    <col min="14601" max="14601" width="21.7109375" style="87" customWidth="1"/>
    <col min="14602" max="14602" width="27.85546875" style="87" customWidth="1"/>
    <col min="14603" max="14603" width="28.85546875" style="87" customWidth="1"/>
    <col min="14604" max="14604" width="28.42578125" style="87" customWidth="1"/>
    <col min="14605" max="14848" width="9.140625" style="87"/>
    <col min="14849" max="14849" width="4.7109375" style="87" customWidth="1"/>
    <col min="14850" max="14850" width="39.5703125" style="87" customWidth="1"/>
    <col min="14851" max="14851" width="32.28515625" style="87" customWidth="1"/>
    <col min="14852" max="14852" width="17.5703125" style="87" customWidth="1"/>
    <col min="14853" max="14853" width="18.140625" style="87" customWidth="1"/>
    <col min="14854" max="14854" width="16.85546875" style="87" customWidth="1"/>
    <col min="14855" max="14855" width="17.140625" style="87" customWidth="1"/>
    <col min="14856" max="14856" width="20.140625" style="87" customWidth="1"/>
    <col min="14857" max="14857" width="21.7109375" style="87" customWidth="1"/>
    <col min="14858" max="14858" width="27.85546875" style="87" customWidth="1"/>
    <col min="14859" max="14859" width="28.85546875" style="87" customWidth="1"/>
    <col min="14860" max="14860" width="28.42578125" style="87" customWidth="1"/>
    <col min="14861" max="15104" width="9.140625" style="87"/>
    <col min="15105" max="15105" width="4.7109375" style="87" customWidth="1"/>
    <col min="15106" max="15106" width="39.5703125" style="87" customWidth="1"/>
    <col min="15107" max="15107" width="32.28515625" style="87" customWidth="1"/>
    <col min="15108" max="15108" width="17.5703125" style="87" customWidth="1"/>
    <col min="15109" max="15109" width="18.140625" style="87" customWidth="1"/>
    <col min="15110" max="15110" width="16.85546875" style="87" customWidth="1"/>
    <col min="15111" max="15111" width="17.140625" style="87" customWidth="1"/>
    <col min="15112" max="15112" width="20.140625" style="87" customWidth="1"/>
    <col min="15113" max="15113" width="21.7109375" style="87" customWidth="1"/>
    <col min="15114" max="15114" width="27.85546875" style="87" customWidth="1"/>
    <col min="15115" max="15115" width="28.85546875" style="87" customWidth="1"/>
    <col min="15116" max="15116" width="28.42578125" style="87" customWidth="1"/>
    <col min="15117" max="15360" width="9.140625" style="87"/>
    <col min="15361" max="15361" width="4.7109375" style="87" customWidth="1"/>
    <col min="15362" max="15362" width="39.5703125" style="87" customWidth="1"/>
    <col min="15363" max="15363" width="32.28515625" style="87" customWidth="1"/>
    <col min="15364" max="15364" width="17.5703125" style="87" customWidth="1"/>
    <col min="15365" max="15365" width="18.140625" style="87" customWidth="1"/>
    <col min="15366" max="15366" width="16.85546875" style="87" customWidth="1"/>
    <col min="15367" max="15367" width="17.140625" style="87" customWidth="1"/>
    <col min="15368" max="15368" width="20.140625" style="87" customWidth="1"/>
    <col min="15369" max="15369" width="21.7109375" style="87" customWidth="1"/>
    <col min="15370" max="15370" width="27.85546875" style="87" customWidth="1"/>
    <col min="15371" max="15371" width="28.85546875" style="87" customWidth="1"/>
    <col min="15372" max="15372" width="28.42578125" style="87" customWidth="1"/>
    <col min="15373" max="15616" width="9.140625" style="87"/>
    <col min="15617" max="15617" width="4.7109375" style="87" customWidth="1"/>
    <col min="15618" max="15618" width="39.5703125" style="87" customWidth="1"/>
    <col min="15619" max="15619" width="32.28515625" style="87" customWidth="1"/>
    <col min="15620" max="15620" width="17.5703125" style="87" customWidth="1"/>
    <col min="15621" max="15621" width="18.140625" style="87" customWidth="1"/>
    <col min="15622" max="15622" width="16.85546875" style="87" customWidth="1"/>
    <col min="15623" max="15623" width="17.140625" style="87" customWidth="1"/>
    <col min="15624" max="15624" width="20.140625" style="87" customWidth="1"/>
    <col min="15625" max="15625" width="21.7109375" style="87" customWidth="1"/>
    <col min="15626" max="15626" width="27.85546875" style="87" customWidth="1"/>
    <col min="15627" max="15627" width="28.85546875" style="87" customWidth="1"/>
    <col min="15628" max="15628" width="28.42578125" style="87" customWidth="1"/>
    <col min="15629" max="15872" width="9.140625" style="87"/>
    <col min="15873" max="15873" width="4.7109375" style="87" customWidth="1"/>
    <col min="15874" max="15874" width="39.5703125" style="87" customWidth="1"/>
    <col min="15875" max="15875" width="32.28515625" style="87" customWidth="1"/>
    <col min="15876" max="15876" width="17.5703125" style="87" customWidth="1"/>
    <col min="15877" max="15877" width="18.140625" style="87" customWidth="1"/>
    <col min="15878" max="15878" width="16.85546875" style="87" customWidth="1"/>
    <col min="15879" max="15879" width="17.140625" style="87" customWidth="1"/>
    <col min="15880" max="15880" width="20.140625" style="87" customWidth="1"/>
    <col min="15881" max="15881" width="21.7109375" style="87" customWidth="1"/>
    <col min="15882" max="15882" width="27.85546875" style="87" customWidth="1"/>
    <col min="15883" max="15883" width="28.85546875" style="87" customWidth="1"/>
    <col min="15884" max="15884" width="28.42578125" style="87" customWidth="1"/>
    <col min="15885" max="16128" width="9.140625" style="87"/>
    <col min="16129" max="16129" width="4.7109375" style="87" customWidth="1"/>
    <col min="16130" max="16130" width="39.5703125" style="87" customWidth="1"/>
    <col min="16131" max="16131" width="32.28515625" style="87" customWidth="1"/>
    <col min="16132" max="16132" width="17.5703125" style="87" customWidth="1"/>
    <col min="16133" max="16133" width="18.140625" style="87" customWidth="1"/>
    <col min="16134" max="16134" width="16.85546875" style="87" customWidth="1"/>
    <col min="16135" max="16135" width="17.140625" style="87" customWidth="1"/>
    <col min="16136" max="16136" width="20.140625" style="87" customWidth="1"/>
    <col min="16137" max="16137" width="21.7109375" style="87" customWidth="1"/>
    <col min="16138" max="16138" width="27.85546875" style="87" customWidth="1"/>
    <col min="16139" max="16139" width="28.85546875" style="87" customWidth="1"/>
    <col min="16140" max="16140" width="28.42578125" style="87" customWidth="1"/>
    <col min="16141" max="16384" width="9.140625" style="87"/>
  </cols>
  <sheetData>
    <row r="1" spans="1:17" ht="20.25">
      <c r="A1" s="84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7" ht="25.5">
      <c r="A2" s="83" t="s">
        <v>110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7" ht="20.25">
      <c r="A3" s="82" t="s">
        <v>155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7" ht="20.25">
      <c r="A4" s="82" t="s">
        <v>188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1:17">
      <c r="A5" s="127" t="s">
        <v>258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</row>
    <row r="6" spans="1:17">
      <c r="A6" s="85"/>
      <c r="B6" s="85"/>
      <c r="C6" s="85"/>
      <c r="D6" s="86"/>
      <c r="E6" s="86"/>
      <c r="F6" s="86"/>
      <c r="G6" s="85"/>
      <c r="H6" s="85"/>
      <c r="I6" s="85"/>
      <c r="J6" s="85"/>
      <c r="K6" s="85"/>
      <c r="L6" s="85"/>
    </row>
    <row r="7" spans="1:17" ht="37.5" customHeight="1">
      <c r="A7" s="325" t="s">
        <v>115</v>
      </c>
      <c r="B7" s="325"/>
      <c r="C7" s="325" t="s">
        <v>116</v>
      </c>
      <c r="D7" s="326" t="s">
        <v>117</v>
      </c>
      <c r="E7" s="326"/>
      <c r="F7" s="326"/>
      <c r="G7" s="325" t="s">
        <v>159</v>
      </c>
      <c r="H7" s="325"/>
      <c r="I7" s="325"/>
      <c r="J7" s="325"/>
      <c r="K7" s="325"/>
      <c r="L7" s="325"/>
      <c r="M7" s="327" t="s">
        <v>106</v>
      </c>
    </row>
    <row r="8" spans="1:17" ht="31.5" customHeight="1">
      <c r="A8" s="325"/>
      <c r="B8" s="325"/>
      <c r="C8" s="325"/>
      <c r="D8" s="326" t="s">
        <v>152</v>
      </c>
      <c r="E8" s="326" t="s">
        <v>151</v>
      </c>
      <c r="F8" s="326"/>
      <c r="G8" s="324" t="s">
        <v>156</v>
      </c>
      <c r="H8" s="325" t="s">
        <v>103</v>
      </c>
      <c r="I8" s="325"/>
      <c r="J8" s="204"/>
      <c r="K8" s="325" t="s">
        <v>3</v>
      </c>
      <c r="L8" s="325"/>
      <c r="M8" s="327"/>
    </row>
    <row r="9" spans="1:17" ht="36">
      <c r="A9" s="325"/>
      <c r="B9" s="325"/>
      <c r="C9" s="325"/>
      <c r="D9" s="326"/>
      <c r="E9" s="205" t="s">
        <v>8</v>
      </c>
      <c r="F9" s="205" t="s">
        <v>6</v>
      </c>
      <c r="G9" s="324"/>
      <c r="H9" s="206" t="s">
        <v>157</v>
      </c>
      <c r="I9" s="206" t="s">
        <v>158</v>
      </c>
      <c r="J9" s="205" t="s">
        <v>6</v>
      </c>
      <c r="K9" s="204" t="s">
        <v>99</v>
      </c>
      <c r="L9" s="206" t="s">
        <v>6</v>
      </c>
      <c r="M9" s="327"/>
    </row>
    <row r="10" spans="1:17" s="88" customFormat="1" ht="24.75" customHeight="1">
      <c r="A10" s="207" t="s">
        <v>118</v>
      </c>
      <c r="B10" s="207"/>
      <c r="C10" s="207"/>
      <c r="D10" s="208"/>
      <c r="E10" s="208"/>
      <c r="F10" s="208"/>
      <c r="G10" s="109">
        <f>G11+G12+G20</f>
        <v>32148</v>
      </c>
      <c r="H10" s="109">
        <f>H11+H12+H20</f>
        <v>31761.353999999999</v>
      </c>
      <c r="I10" s="109">
        <f>I11+I12+I20</f>
        <v>386.64600000000064</v>
      </c>
      <c r="J10" s="109">
        <f>H10/G10*100</f>
        <v>98.797293766330725</v>
      </c>
      <c r="K10" s="109">
        <f>K11+K12+K20</f>
        <v>26738.978999999999</v>
      </c>
      <c r="L10" s="109">
        <f>K10/H10*100</f>
        <v>84.187150837461147</v>
      </c>
      <c r="M10" s="209"/>
    </row>
    <row r="11" spans="1:17" s="97" customFormat="1" ht="136.5" customHeight="1">
      <c r="A11" s="210" t="s">
        <v>119</v>
      </c>
      <c r="B11" s="211"/>
      <c r="C11" s="212" t="s">
        <v>191</v>
      </c>
      <c r="D11" s="213">
        <v>4060</v>
      </c>
      <c r="E11" s="213">
        <v>4575</v>
      </c>
      <c r="F11" s="213">
        <f>E11/D11*100</f>
        <v>112.68472906403942</v>
      </c>
      <c r="G11" s="112">
        <v>20300</v>
      </c>
      <c r="H11" s="112">
        <v>20286</v>
      </c>
      <c r="I11" s="214">
        <f>SUM(G11-H11)</f>
        <v>14</v>
      </c>
      <c r="J11" s="112">
        <f>H11/G11*100</f>
        <v>99.931034482758619</v>
      </c>
      <c r="K11" s="112">
        <v>20286</v>
      </c>
      <c r="L11" s="112">
        <f>K11/H11*100</f>
        <v>100</v>
      </c>
      <c r="M11" s="212" t="s">
        <v>190</v>
      </c>
      <c r="N11" s="323"/>
      <c r="O11" s="323"/>
      <c r="P11" s="323"/>
      <c r="Q11" s="323"/>
    </row>
    <row r="12" spans="1:17" s="94" customFormat="1" ht="36" customHeight="1">
      <c r="A12" s="215" t="s">
        <v>120</v>
      </c>
      <c r="B12" s="216"/>
      <c r="C12" s="217" t="s">
        <v>121</v>
      </c>
      <c r="D12" s="110">
        <v>4060</v>
      </c>
      <c r="E12" s="110">
        <v>4060</v>
      </c>
      <c r="F12" s="110">
        <f>E12/D12*100</f>
        <v>100</v>
      </c>
      <c r="G12" s="112">
        <v>3248</v>
      </c>
      <c r="H12" s="112">
        <v>3248</v>
      </c>
      <c r="I12" s="214">
        <f>SUM(G12-H12)</f>
        <v>0</v>
      </c>
      <c r="J12" s="214">
        <f>H12/G12*100</f>
        <v>100</v>
      </c>
      <c r="K12" s="112">
        <v>3248</v>
      </c>
      <c r="L12" s="214">
        <f>K12/H12*100</f>
        <v>100</v>
      </c>
      <c r="M12" s="218" t="s">
        <v>78</v>
      </c>
      <c r="N12" s="95"/>
    </row>
    <row r="13" spans="1:17" ht="6" hidden="1" customHeight="1">
      <c r="A13" s="219"/>
      <c r="B13" s="102"/>
      <c r="C13" s="102"/>
      <c r="D13" s="110"/>
      <c r="E13" s="110"/>
      <c r="F13" s="110"/>
      <c r="G13" s="112"/>
      <c r="H13" s="112"/>
      <c r="I13" s="112"/>
      <c r="J13" s="112"/>
      <c r="K13" s="112"/>
      <c r="L13" s="112"/>
      <c r="M13" s="102"/>
    </row>
    <row r="14" spans="1:17" ht="30.75" hidden="1" customHeight="1">
      <c r="A14" s="320" t="s">
        <v>122</v>
      </c>
      <c r="B14" s="320"/>
      <c r="C14" s="102"/>
      <c r="D14" s="110"/>
      <c r="E14" s="110"/>
      <c r="F14" s="110"/>
      <c r="G14" s="112"/>
      <c r="H14" s="112"/>
      <c r="I14" s="112"/>
      <c r="J14" s="112"/>
      <c r="K14" s="112"/>
      <c r="L14" s="112"/>
      <c r="M14" s="102"/>
    </row>
    <row r="15" spans="1:17" ht="18" hidden="1">
      <c r="A15" s="220"/>
      <c r="B15" s="102" t="s">
        <v>123</v>
      </c>
      <c r="C15" s="102" t="s">
        <v>124</v>
      </c>
      <c r="D15" s="110"/>
      <c r="E15" s="110"/>
      <c r="F15" s="110"/>
      <c r="G15" s="112"/>
      <c r="H15" s="112"/>
      <c r="I15" s="112"/>
      <c r="J15" s="112"/>
      <c r="K15" s="112"/>
      <c r="L15" s="112"/>
      <c r="M15" s="102"/>
    </row>
    <row r="16" spans="1:17" ht="18" hidden="1">
      <c r="A16" s="220"/>
      <c r="B16" s="102" t="s">
        <v>125</v>
      </c>
      <c r="C16" s="102" t="s">
        <v>124</v>
      </c>
      <c r="D16" s="110"/>
      <c r="E16" s="110"/>
      <c r="F16" s="110"/>
      <c r="G16" s="112"/>
      <c r="H16" s="112"/>
      <c r="I16" s="112"/>
      <c r="J16" s="112"/>
      <c r="K16" s="112"/>
      <c r="L16" s="112"/>
      <c r="M16" s="102"/>
    </row>
    <row r="17" spans="1:13" ht="18" hidden="1">
      <c r="A17" s="220"/>
      <c r="B17" s="102" t="s">
        <v>126</v>
      </c>
      <c r="C17" s="102" t="s">
        <v>124</v>
      </c>
      <c r="D17" s="110"/>
      <c r="E17" s="110"/>
      <c r="F17" s="110"/>
      <c r="G17" s="113"/>
      <c r="H17" s="113"/>
      <c r="I17" s="113"/>
      <c r="J17" s="113"/>
      <c r="K17" s="113"/>
      <c r="L17" s="113"/>
      <c r="M17" s="102"/>
    </row>
    <row r="18" spans="1:13" ht="9.75" hidden="1" customHeight="1">
      <c r="A18" s="220"/>
      <c r="B18" s="102"/>
      <c r="C18" s="102"/>
      <c r="D18" s="110"/>
      <c r="E18" s="110"/>
      <c r="F18" s="110"/>
      <c r="G18" s="113"/>
      <c r="H18" s="113"/>
      <c r="I18" s="113"/>
      <c r="J18" s="113"/>
      <c r="K18" s="113"/>
      <c r="L18" s="113"/>
      <c r="M18" s="102"/>
    </row>
    <row r="19" spans="1:13" ht="69.75" customHeight="1">
      <c r="A19" s="321" t="s">
        <v>127</v>
      </c>
      <c r="B19" s="321"/>
      <c r="C19" s="102"/>
      <c r="D19" s="110"/>
      <c r="E19" s="110"/>
      <c r="F19" s="110"/>
      <c r="G19" s="112"/>
      <c r="H19" s="112"/>
      <c r="I19" s="112"/>
      <c r="J19" s="112"/>
      <c r="K19" s="112"/>
      <c r="L19" s="112"/>
      <c r="M19" s="221"/>
    </row>
    <row r="20" spans="1:13" ht="40.5" customHeight="1">
      <c r="A20" s="220"/>
      <c r="B20" s="221" t="s">
        <v>128</v>
      </c>
      <c r="C20" s="221" t="s">
        <v>129</v>
      </c>
      <c r="D20" s="110"/>
      <c r="E20" s="110"/>
      <c r="F20" s="110"/>
      <c r="G20" s="112">
        <f>SUM(G32:G41)</f>
        <v>8600</v>
      </c>
      <c r="H20" s="112">
        <f>SUM(H32:H41)</f>
        <v>8227.3539999999994</v>
      </c>
      <c r="I20" s="214">
        <f t="shared" ref="I20:I41" si="0">SUM(G20-H20)</f>
        <v>372.64600000000064</v>
      </c>
      <c r="J20" s="214">
        <f t="shared" ref="J20:J41" si="1">H20/G20*100</f>
        <v>95.666906976744187</v>
      </c>
      <c r="K20" s="112">
        <f>SUM(K32:K41)</f>
        <v>3204.9789999999998</v>
      </c>
      <c r="L20" s="214">
        <f>K20/H20*100</f>
        <v>38.955161039624649</v>
      </c>
      <c r="M20" s="102"/>
    </row>
    <row r="21" spans="1:13" ht="6.75" hidden="1" customHeight="1">
      <c r="A21" s="220"/>
      <c r="B21" s="102"/>
      <c r="C21" s="102"/>
      <c r="D21" s="110"/>
      <c r="E21" s="110"/>
      <c r="F21" s="110"/>
      <c r="G21" s="112"/>
      <c r="H21" s="112"/>
      <c r="I21" s="214">
        <f t="shared" si="0"/>
        <v>0</v>
      </c>
      <c r="J21" s="214" t="e">
        <f t="shared" si="1"/>
        <v>#DIV/0!</v>
      </c>
      <c r="K21" s="112"/>
      <c r="L21" s="214"/>
      <c r="M21" s="102" t="s">
        <v>175</v>
      </c>
    </row>
    <row r="22" spans="1:13" ht="33" hidden="1" customHeight="1">
      <c r="A22" s="220"/>
      <c r="B22" s="221" t="s">
        <v>130</v>
      </c>
      <c r="C22" s="221" t="s">
        <v>129</v>
      </c>
      <c r="D22" s="110"/>
      <c r="E22" s="110"/>
      <c r="F22" s="110"/>
      <c r="G22" s="112"/>
      <c r="H22" s="112"/>
      <c r="I22" s="214">
        <f t="shared" si="0"/>
        <v>0</v>
      </c>
      <c r="J22" s="214" t="e">
        <f t="shared" si="1"/>
        <v>#DIV/0!</v>
      </c>
      <c r="K22" s="112"/>
      <c r="L22" s="214"/>
      <c r="M22" s="102" t="s">
        <v>175</v>
      </c>
    </row>
    <row r="23" spans="1:13" s="89" customFormat="1" ht="3" hidden="1" customHeight="1">
      <c r="A23" s="220"/>
      <c r="B23" s="102"/>
      <c r="C23" s="102"/>
      <c r="D23" s="110"/>
      <c r="E23" s="110"/>
      <c r="F23" s="110"/>
      <c r="G23" s="112"/>
      <c r="H23" s="112"/>
      <c r="I23" s="214">
        <f t="shared" si="0"/>
        <v>0</v>
      </c>
      <c r="J23" s="214" t="e">
        <f t="shared" si="1"/>
        <v>#DIV/0!</v>
      </c>
      <c r="K23" s="112"/>
      <c r="L23" s="214"/>
      <c r="M23" s="102" t="s">
        <v>175</v>
      </c>
    </row>
    <row r="24" spans="1:13" ht="27" hidden="1" customHeight="1">
      <c r="A24" s="207" t="s">
        <v>131</v>
      </c>
      <c r="B24" s="222"/>
      <c r="C24" s="222"/>
      <c r="D24" s="208"/>
      <c r="E24" s="208"/>
      <c r="F24" s="208"/>
      <c r="G24" s="109">
        <v>0</v>
      </c>
      <c r="H24" s="109"/>
      <c r="I24" s="214">
        <f t="shared" si="0"/>
        <v>0</v>
      </c>
      <c r="J24" s="214" t="e">
        <f t="shared" si="1"/>
        <v>#DIV/0!</v>
      </c>
      <c r="K24" s="109"/>
      <c r="L24" s="214"/>
      <c r="M24" s="102" t="s">
        <v>175</v>
      </c>
    </row>
    <row r="25" spans="1:13" ht="18" hidden="1">
      <c r="A25" s="102" t="s">
        <v>132</v>
      </c>
      <c r="B25" s="102"/>
      <c r="C25" s="102" t="s">
        <v>133</v>
      </c>
      <c r="D25" s="223">
        <f>SUM(D26)</f>
        <v>0</v>
      </c>
      <c r="E25" s="223"/>
      <c r="F25" s="223"/>
      <c r="G25" s="214">
        <v>0</v>
      </c>
      <c r="H25" s="214"/>
      <c r="I25" s="214">
        <f t="shared" si="0"/>
        <v>0</v>
      </c>
      <c r="J25" s="214" t="e">
        <f t="shared" si="1"/>
        <v>#DIV/0!</v>
      </c>
      <c r="K25" s="214"/>
      <c r="L25" s="214"/>
      <c r="M25" s="102" t="s">
        <v>175</v>
      </c>
    </row>
    <row r="26" spans="1:13" ht="6.75" hidden="1" customHeight="1">
      <c r="A26" s="220"/>
      <c r="B26" s="102"/>
      <c r="C26" s="102"/>
      <c r="D26" s="110"/>
      <c r="E26" s="110"/>
      <c r="F26" s="110"/>
      <c r="G26" s="113"/>
      <c r="H26" s="113"/>
      <c r="I26" s="214">
        <f t="shared" si="0"/>
        <v>0</v>
      </c>
      <c r="J26" s="214" t="e">
        <f t="shared" si="1"/>
        <v>#DIV/0!</v>
      </c>
      <c r="K26" s="113"/>
      <c r="L26" s="214"/>
      <c r="M26" s="102" t="s">
        <v>175</v>
      </c>
    </row>
    <row r="27" spans="1:13" ht="18" hidden="1">
      <c r="A27" s="322" t="s">
        <v>134</v>
      </c>
      <c r="B27" s="322"/>
      <c r="C27" s="102"/>
      <c r="D27" s="110"/>
      <c r="E27" s="110"/>
      <c r="F27" s="110"/>
      <c r="G27" s="112"/>
      <c r="H27" s="112"/>
      <c r="I27" s="214">
        <f t="shared" si="0"/>
        <v>0</v>
      </c>
      <c r="J27" s="214" t="e">
        <f t="shared" si="1"/>
        <v>#DIV/0!</v>
      </c>
      <c r="K27" s="112"/>
      <c r="L27" s="214"/>
      <c r="M27" s="102" t="s">
        <v>175</v>
      </c>
    </row>
    <row r="28" spans="1:13" ht="18" hidden="1">
      <c r="A28" s="220"/>
      <c r="B28" s="102" t="s">
        <v>135</v>
      </c>
      <c r="C28" s="102" t="s">
        <v>124</v>
      </c>
      <c r="D28" s="110"/>
      <c r="E28" s="110"/>
      <c r="F28" s="110"/>
      <c r="G28" s="112"/>
      <c r="H28" s="112"/>
      <c r="I28" s="214">
        <f t="shared" si="0"/>
        <v>0</v>
      </c>
      <c r="J28" s="214" t="e">
        <f t="shared" si="1"/>
        <v>#DIV/0!</v>
      </c>
      <c r="K28" s="112"/>
      <c r="L28" s="214"/>
      <c r="M28" s="102" t="s">
        <v>175</v>
      </c>
    </row>
    <row r="29" spans="1:13" ht="18" hidden="1">
      <c r="A29" s="220"/>
      <c r="B29" s="102" t="s">
        <v>136</v>
      </c>
      <c r="C29" s="102" t="s">
        <v>124</v>
      </c>
      <c r="D29" s="110"/>
      <c r="E29" s="110"/>
      <c r="F29" s="110"/>
      <c r="G29" s="112"/>
      <c r="H29" s="112"/>
      <c r="I29" s="214">
        <f t="shared" si="0"/>
        <v>0</v>
      </c>
      <c r="J29" s="214" t="e">
        <f t="shared" si="1"/>
        <v>#DIV/0!</v>
      </c>
      <c r="K29" s="112"/>
      <c r="L29" s="214"/>
      <c r="M29" s="102" t="s">
        <v>175</v>
      </c>
    </row>
    <row r="30" spans="1:13" ht="18" hidden="1">
      <c r="A30" s="220"/>
      <c r="B30" s="102" t="s">
        <v>137</v>
      </c>
      <c r="C30" s="102" t="s">
        <v>124</v>
      </c>
      <c r="D30" s="110"/>
      <c r="E30" s="110"/>
      <c r="F30" s="110"/>
      <c r="G30" s="112"/>
      <c r="H30" s="112"/>
      <c r="I30" s="214">
        <f t="shared" si="0"/>
        <v>0</v>
      </c>
      <c r="J30" s="214" t="e">
        <f t="shared" si="1"/>
        <v>#DIV/0!</v>
      </c>
      <c r="K30" s="112"/>
      <c r="L30" s="214"/>
      <c r="M30" s="102" t="s">
        <v>175</v>
      </c>
    </row>
    <row r="31" spans="1:13" ht="15.75" hidden="1" customHeight="1">
      <c r="A31" s="220"/>
      <c r="B31" s="102"/>
      <c r="C31" s="102"/>
      <c r="D31" s="110"/>
      <c r="E31" s="110"/>
      <c r="F31" s="110"/>
      <c r="G31" s="112"/>
      <c r="H31" s="112"/>
      <c r="I31" s="214">
        <f t="shared" si="0"/>
        <v>0</v>
      </c>
      <c r="J31" s="214" t="e">
        <f t="shared" si="1"/>
        <v>#DIV/0!</v>
      </c>
      <c r="K31" s="112"/>
      <c r="L31" s="214"/>
      <c r="M31" s="102" t="s">
        <v>175</v>
      </c>
    </row>
    <row r="32" spans="1:13" ht="69" customHeight="1">
      <c r="A32" s="248"/>
      <c r="B32" s="224" t="s">
        <v>166</v>
      </c>
      <c r="C32" s="102" t="s">
        <v>129</v>
      </c>
      <c r="D32" s="110">
        <v>1</v>
      </c>
      <c r="E32" s="110">
        <v>1</v>
      </c>
      <c r="F32" s="110">
        <v>100</v>
      </c>
      <c r="G32" s="225">
        <v>1000</v>
      </c>
      <c r="H32" s="112">
        <v>908.697</v>
      </c>
      <c r="I32" s="214">
        <f t="shared" si="0"/>
        <v>91.302999999999997</v>
      </c>
      <c r="J32" s="214">
        <f t="shared" si="1"/>
        <v>90.869699999999995</v>
      </c>
      <c r="K32" s="112"/>
      <c r="L32" s="214"/>
      <c r="M32" s="271" t="s">
        <v>261</v>
      </c>
    </row>
    <row r="33" spans="1:13" ht="83.25" customHeight="1">
      <c r="A33" s="248"/>
      <c r="B33" s="224" t="s">
        <v>167</v>
      </c>
      <c r="C33" s="102" t="s">
        <v>129</v>
      </c>
      <c r="D33" s="110">
        <v>1</v>
      </c>
      <c r="E33" s="110">
        <v>1</v>
      </c>
      <c r="F33" s="110">
        <f>D33/E33*100</f>
        <v>100</v>
      </c>
      <c r="G33" s="225">
        <v>1000</v>
      </c>
      <c r="H33" s="112">
        <v>882.05</v>
      </c>
      <c r="I33" s="214">
        <f t="shared" si="0"/>
        <v>117.95000000000005</v>
      </c>
      <c r="J33" s="214">
        <f t="shared" si="1"/>
        <v>88.204999999999998</v>
      </c>
      <c r="K33" s="112"/>
      <c r="L33" s="214"/>
      <c r="M33" s="226" t="s">
        <v>240</v>
      </c>
    </row>
    <row r="34" spans="1:13" ht="44.25" customHeight="1">
      <c r="A34" s="248"/>
      <c r="B34" s="227" t="s">
        <v>168</v>
      </c>
      <c r="C34" s="102" t="s">
        <v>129</v>
      </c>
      <c r="D34" s="110">
        <v>1</v>
      </c>
      <c r="E34" s="110">
        <v>1</v>
      </c>
      <c r="F34" s="110">
        <f>D34/E34*100</f>
        <v>100</v>
      </c>
      <c r="G34" s="228">
        <v>1200</v>
      </c>
      <c r="H34" s="112">
        <v>1186.617</v>
      </c>
      <c r="I34" s="214">
        <f t="shared" si="0"/>
        <v>13.383000000000038</v>
      </c>
      <c r="J34" s="214">
        <f t="shared" si="1"/>
        <v>98.884749999999997</v>
      </c>
      <c r="K34" s="112">
        <v>1186.6199999999999</v>
      </c>
      <c r="L34" s="214">
        <f>K34/H34*100</f>
        <v>100.00025281957025</v>
      </c>
      <c r="M34" s="270" t="s">
        <v>78</v>
      </c>
    </row>
    <row r="35" spans="1:13" ht="68.25" customHeight="1">
      <c r="A35" s="248"/>
      <c r="B35" s="247" t="s">
        <v>169</v>
      </c>
      <c r="C35" s="102" t="s">
        <v>129</v>
      </c>
      <c r="D35" s="110">
        <v>1</v>
      </c>
      <c r="E35" s="110">
        <v>1</v>
      </c>
      <c r="F35" s="110">
        <v>100</v>
      </c>
      <c r="G35" s="228">
        <v>1000</v>
      </c>
      <c r="H35" s="112">
        <v>991.82600000000002</v>
      </c>
      <c r="I35" s="214">
        <f t="shared" si="0"/>
        <v>8.1739999999999782</v>
      </c>
      <c r="J35" s="214">
        <f t="shared" si="1"/>
        <v>99.182599999999994</v>
      </c>
      <c r="K35" s="112"/>
      <c r="L35" s="214"/>
      <c r="M35" s="221" t="s">
        <v>262</v>
      </c>
    </row>
    <row r="36" spans="1:13" ht="54.75" customHeight="1">
      <c r="A36" s="248"/>
      <c r="B36" s="227" t="s">
        <v>170</v>
      </c>
      <c r="C36" s="102" t="s">
        <v>129</v>
      </c>
      <c r="D36" s="110">
        <v>1</v>
      </c>
      <c r="E36" s="110">
        <v>1</v>
      </c>
      <c r="F36" s="110">
        <v>100</v>
      </c>
      <c r="G36" s="228">
        <v>500</v>
      </c>
      <c r="H36" s="112">
        <v>492.94900000000001</v>
      </c>
      <c r="I36" s="214">
        <f t="shared" si="0"/>
        <v>7.0509999999999877</v>
      </c>
      <c r="J36" s="214">
        <f t="shared" si="1"/>
        <v>98.589800000000011</v>
      </c>
      <c r="K36" s="112"/>
      <c r="L36" s="214"/>
      <c r="M36" s="221" t="s">
        <v>263</v>
      </c>
    </row>
    <row r="37" spans="1:13" ht="48.75" customHeight="1">
      <c r="A37" s="248"/>
      <c r="B37" s="227" t="s">
        <v>171</v>
      </c>
      <c r="C37" s="102" t="s">
        <v>129</v>
      </c>
      <c r="D37" s="110">
        <v>1</v>
      </c>
      <c r="E37" s="110">
        <v>1</v>
      </c>
      <c r="F37" s="110">
        <f>D34/E34*100</f>
        <v>100</v>
      </c>
      <c r="G37" s="228">
        <v>500</v>
      </c>
      <c r="H37" s="112">
        <v>492.94900000000001</v>
      </c>
      <c r="I37" s="214">
        <f t="shared" si="0"/>
        <v>7.0509999999999877</v>
      </c>
      <c r="J37" s="214">
        <f t="shared" si="1"/>
        <v>98.589800000000011</v>
      </c>
      <c r="K37" s="112">
        <v>492.94900000000001</v>
      </c>
      <c r="L37" s="214">
        <f>K37/H37*100</f>
        <v>100</v>
      </c>
      <c r="M37" s="270" t="s">
        <v>78</v>
      </c>
    </row>
    <row r="38" spans="1:13" ht="44.25" customHeight="1">
      <c r="A38" s="248"/>
      <c r="B38" s="227" t="s">
        <v>172</v>
      </c>
      <c r="C38" s="102" t="s">
        <v>129</v>
      </c>
      <c r="D38" s="110">
        <v>1</v>
      </c>
      <c r="E38" s="110">
        <v>1</v>
      </c>
      <c r="F38" s="110">
        <f>D35/E35*100</f>
        <v>100</v>
      </c>
      <c r="G38" s="228">
        <v>450</v>
      </c>
      <c r="H38" s="112">
        <v>445.40600000000001</v>
      </c>
      <c r="I38" s="214">
        <f t="shared" si="0"/>
        <v>4.5939999999999941</v>
      </c>
      <c r="J38" s="214">
        <f t="shared" si="1"/>
        <v>98.979111111111123</v>
      </c>
      <c r="K38" s="112">
        <v>445.41</v>
      </c>
      <c r="L38" s="214">
        <f>K38/H38*100</f>
        <v>100.00089805705356</v>
      </c>
      <c r="M38" s="229" t="s">
        <v>78</v>
      </c>
    </row>
    <row r="39" spans="1:13" ht="54.75" customHeight="1">
      <c r="A39" s="248"/>
      <c r="B39" s="227" t="s">
        <v>173</v>
      </c>
      <c r="C39" s="102" t="s">
        <v>129</v>
      </c>
      <c r="D39" s="110">
        <v>1</v>
      </c>
      <c r="E39" s="110">
        <v>1</v>
      </c>
      <c r="F39" s="110">
        <v>100</v>
      </c>
      <c r="G39" s="228">
        <v>1200</v>
      </c>
      <c r="H39" s="112">
        <v>1200</v>
      </c>
      <c r="I39" s="214">
        <f t="shared" si="0"/>
        <v>0</v>
      </c>
      <c r="J39" s="214">
        <f t="shared" si="1"/>
        <v>100</v>
      </c>
      <c r="K39" s="112">
        <v>1080</v>
      </c>
      <c r="L39" s="214">
        <f>K39/H39*100</f>
        <v>90</v>
      </c>
      <c r="M39" s="270" t="s">
        <v>229</v>
      </c>
    </row>
    <row r="40" spans="1:13" ht="73.5" customHeight="1">
      <c r="A40" s="248"/>
      <c r="B40" s="227" t="s">
        <v>174</v>
      </c>
      <c r="C40" s="102" t="s">
        <v>129</v>
      </c>
      <c r="D40" s="110">
        <v>1</v>
      </c>
      <c r="E40" s="110">
        <v>1</v>
      </c>
      <c r="F40" s="110">
        <v>100</v>
      </c>
      <c r="G40" s="228">
        <v>1500</v>
      </c>
      <c r="H40" s="112">
        <v>1376.86</v>
      </c>
      <c r="I40" s="214">
        <f t="shared" si="0"/>
        <v>123.1400000000001</v>
      </c>
      <c r="J40" s="214">
        <f t="shared" si="1"/>
        <v>91.790666666666667</v>
      </c>
      <c r="K40" s="112"/>
      <c r="L40" s="214"/>
      <c r="M40" s="221" t="s">
        <v>264</v>
      </c>
    </row>
    <row r="41" spans="1:13" ht="54" customHeight="1">
      <c r="A41" s="248"/>
      <c r="B41" s="227" t="s">
        <v>192</v>
      </c>
      <c r="C41" s="102" t="s">
        <v>129</v>
      </c>
      <c r="D41" s="110">
        <v>1</v>
      </c>
      <c r="E41" s="110"/>
      <c r="F41" s="110"/>
      <c r="G41" s="228">
        <v>250</v>
      </c>
      <c r="H41" s="112">
        <v>250</v>
      </c>
      <c r="I41" s="214">
        <f t="shared" si="0"/>
        <v>0</v>
      </c>
      <c r="J41" s="214">
        <f t="shared" si="1"/>
        <v>100</v>
      </c>
      <c r="K41" s="112"/>
      <c r="L41" s="214"/>
      <c r="M41" s="221" t="s">
        <v>227</v>
      </c>
    </row>
    <row r="42" spans="1:13" ht="11.25" customHeight="1">
      <c r="A42" s="220"/>
      <c r="B42" s="102"/>
      <c r="C42" s="102"/>
      <c r="D42" s="110"/>
      <c r="E42" s="110"/>
      <c r="F42" s="110"/>
      <c r="G42" s="112"/>
      <c r="H42" s="112"/>
      <c r="I42" s="112"/>
      <c r="J42" s="112"/>
      <c r="K42" s="112"/>
      <c r="L42" s="112"/>
      <c r="M42" s="221"/>
    </row>
    <row r="43" spans="1:13" s="98" customFormat="1" ht="30.75" customHeight="1">
      <c r="A43" s="230" t="s">
        <v>138</v>
      </c>
      <c r="B43" s="231"/>
      <c r="C43" s="231"/>
      <c r="D43" s="232"/>
      <c r="E43" s="232"/>
      <c r="F43" s="232"/>
      <c r="G43" s="233">
        <f>G44</f>
        <v>10300</v>
      </c>
      <c r="H43" s="233">
        <f>H44</f>
        <v>10300</v>
      </c>
      <c r="I43" s="233">
        <f>I44</f>
        <v>0</v>
      </c>
      <c r="J43" s="233">
        <f>J44</f>
        <v>100</v>
      </c>
      <c r="K43" s="233">
        <f>K44</f>
        <v>10300</v>
      </c>
      <c r="L43" s="109">
        <f>K43/H43*100</f>
        <v>100</v>
      </c>
      <c r="M43" s="234"/>
    </row>
    <row r="44" spans="1:13" s="98" customFormat="1" ht="108" customHeight="1">
      <c r="A44" s="235" t="s">
        <v>139</v>
      </c>
      <c r="B44" s="235"/>
      <c r="C44" s="235" t="s">
        <v>140</v>
      </c>
      <c r="D44" s="236">
        <f>SUM(D45:D47)</f>
        <v>1030</v>
      </c>
      <c r="E44" s="236">
        <v>1274</v>
      </c>
      <c r="F44" s="213">
        <f>E44/D44*100</f>
        <v>123.68932038834953</v>
      </c>
      <c r="G44" s="237">
        <v>10300</v>
      </c>
      <c r="H44" s="237">
        <v>10300</v>
      </c>
      <c r="I44" s="237">
        <f>G44-H44</f>
        <v>0</v>
      </c>
      <c r="J44" s="237">
        <f>H44/G44*100</f>
        <v>100</v>
      </c>
      <c r="K44" s="237">
        <v>10300</v>
      </c>
      <c r="L44" s="237">
        <f>SUM(K44/H44)*100</f>
        <v>100</v>
      </c>
      <c r="M44" s="318" t="s">
        <v>78</v>
      </c>
    </row>
    <row r="45" spans="1:13" ht="15.75" hidden="1" customHeight="1">
      <c r="A45" s="220"/>
      <c r="B45" s="102"/>
      <c r="C45" s="102" t="s">
        <v>95</v>
      </c>
      <c r="D45" s="213">
        <v>900</v>
      </c>
      <c r="E45" s="213"/>
      <c r="F45" s="213"/>
      <c r="G45" s="112">
        <v>9000</v>
      </c>
      <c r="H45" s="112"/>
      <c r="I45" s="112"/>
      <c r="J45" s="112"/>
      <c r="K45" s="112"/>
      <c r="L45" s="112"/>
      <c r="M45" s="102"/>
    </row>
    <row r="46" spans="1:13" ht="15.75" hidden="1" customHeight="1">
      <c r="A46" s="102"/>
      <c r="B46" s="102"/>
      <c r="C46" s="102" t="s">
        <v>96</v>
      </c>
      <c r="D46" s="110">
        <v>100</v>
      </c>
      <c r="E46" s="110"/>
      <c r="F46" s="110"/>
      <c r="G46" s="112">
        <v>1000</v>
      </c>
      <c r="H46" s="112"/>
      <c r="I46" s="112"/>
      <c r="J46" s="112"/>
      <c r="K46" s="112"/>
      <c r="L46" s="112"/>
      <c r="M46" s="102"/>
    </row>
    <row r="47" spans="1:13" ht="15.75" hidden="1" customHeight="1">
      <c r="A47" s="102"/>
      <c r="B47" s="102"/>
      <c r="C47" s="102" t="s">
        <v>97</v>
      </c>
      <c r="D47" s="110">
        <v>30</v>
      </c>
      <c r="E47" s="110"/>
      <c r="F47" s="110"/>
      <c r="G47" s="112">
        <v>300</v>
      </c>
      <c r="H47" s="112"/>
      <c r="I47" s="112"/>
      <c r="J47" s="112"/>
      <c r="K47" s="112"/>
      <c r="L47" s="112"/>
      <c r="M47" s="102"/>
    </row>
    <row r="48" spans="1:13" ht="37.5" hidden="1" customHeight="1">
      <c r="A48" s="322" t="s">
        <v>134</v>
      </c>
      <c r="B48" s="322"/>
      <c r="C48" s="102"/>
      <c r="D48" s="110"/>
      <c r="E48" s="110"/>
      <c r="F48" s="110"/>
      <c r="G48" s="112"/>
      <c r="H48" s="112"/>
      <c r="I48" s="112"/>
      <c r="J48" s="112"/>
      <c r="K48" s="112"/>
      <c r="L48" s="112"/>
      <c r="M48" s="102"/>
    </row>
    <row r="49" spans="1:13" ht="17.25" hidden="1" customHeight="1">
      <c r="A49" s="239"/>
      <c r="B49" s="102" t="s">
        <v>141</v>
      </c>
      <c r="C49" s="102" t="s">
        <v>124</v>
      </c>
      <c r="D49" s="110">
        <f>SUM(D50:D52)</f>
        <v>0</v>
      </c>
      <c r="E49" s="110"/>
      <c r="F49" s="110"/>
      <c r="G49" s="113">
        <v>0</v>
      </c>
      <c r="H49" s="113"/>
      <c r="I49" s="113"/>
      <c r="J49" s="113"/>
      <c r="K49" s="113"/>
      <c r="L49" s="113"/>
      <c r="M49" s="102"/>
    </row>
    <row r="50" spans="1:13" ht="18" hidden="1" customHeight="1">
      <c r="A50" s="239"/>
      <c r="B50" s="102"/>
      <c r="C50" s="102"/>
      <c r="D50" s="110"/>
      <c r="E50" s="110"/>
      <c r="F50" s="110"/>
      <c r="G50" s="112"/>
      <c r="H50" s="112"/>
      <c r="I50" s="112"/>
      <c r="J50" s="112"/>
      <c r="K50" s="112"/>
      <c r="L50" s="112"/>
      <c r="M50" s="102"/>
    </row>
    <row r="51" spans="1:13" ht="18" hidden="1" customHeight="1">
      <c r="A51" s="239"/>
      <c r="B51" s="102"/>
      <c r="C51" s="102"/>
      <c r="D51" s="110"/>
      <c r="E51" s="110"/>
      <c r="F51" s="110"/>
      <c r="G51" s="112"/>
      <c r="H51" s="112"/>
      <c r="I51" s="112"/>
      <c r="J51" s="112"/>
      <c r="K51" s="112"/>
      <c r="L51" s="112"/>
      <c r="M51" s="102"/>
    </row>
    <row r="52" spans="1:13" ht="15" hidden="1" customHeight="1">
      <c r="A52" s="239"/>
      <c r="B52" s="102"/>
      <c r="C52" s="102"/>
      <c r="D52" s="110"/>
      <c r="E52" s="110"/>
      <c r="F52" s="110"/>
      <c r="G52" s="112"/>
      <c r="H52" s="112"/>
      <c r="I52" s="112"/>
      <c r="J52" s="112"/>
      <c r="K52" s="112"/>
      <c r="L52" s="112"/>
      <c r="M52" s="102"/>
    </row>
    <row r="53" spans="1:13" ht="17.25" hidden="1" customHeight="1">
      <c r="A53" s="220"/>
      <c r="B53" s="102" t="s">
        <v>142</v>
      </c>
      <c r="C53" s="102" t="s">
        <v>124</v>
      </c>
      <c r="D53" s="110">
        <f>SUM(D54:D56)</f>
        <v>0</v>
      </c>
      <c r="E53" s="110"/>
      <c r="F53" s="110"/>
      <c r="G53" s="112">
        <v>0</v>
      </c>
      <c r="H53" s="112"/>
      <c r="I53" s="112"/>
      <c r="J53" s="112"/>
      <c r="K53" s="112"/>
      <c r="L53" s="112"/>
      <c r="M53" s="102"/>
    </row>
    <row r="54" spans="1:13" ht="15.75" hidden="1" customHeight="1">
      <c r="A54" s="220"/>
      <c r="B54" s="102"/>
      <c r="C54" s="102" t="s">
        <v>95</v>
      </c>
      <c r="D54" s="110">
        <v>0</v>
      </c>
      <c r="E54" s="110"/>
      <c r="F54" s="110"/>
      <c r="G54" s="112"/>
      <c r="H54" s="112"/>
      <c r="I54" s="112"/>
      <c r="J54" s="112"/>
      <c r="K54" s="112"/>
      <c r="L54" s="112"/>
      <c r="M54" s="102"/>
    </row>
    <row r="55" spans="1:13" ht="15.75" hidden="1" customHeight="1">
      <c r="A55" s="220"/>
      <c r="B55" s="102"/>
      <c r="C55" s="102" t="s">
        <v>96</v>
      </c>
      <c r="D55" s="110">
        <v>0</v>
      </c>
      <c r="E55" s="110"/>
      <c r="F55" s="110"/>
      <c r="G55" s="112"/>
      <c r="H55" s="112"/>
      <c r="I55" s="112"/>
      <c r="J55" s="112"/>
      <c r="K55" s="112"/>
      <c r="L55" s="112"/>
      <c r="M55" s="102"/>
    </row>
    <row r="56" spans="1:13" ht="15.75" hidden="1" customHeight="1">
      <c r="A56" s="220"/>
      <c r="B56" s="102"/>
      <c r="C56" s="102" t="s">
        <v>97</v>
      </c>
      <c r="D56" s="110">
        <v>0</v>
      </c>
      <c r="E56" s="110"/>
      <c r="F56" s="110"/>
      <c r="G56" s="112"/>
      <c r="H56" s="112"/>
      <c r="I56" s="112"/>
      <c r="J56" s="112"/>
      <c r="K56" s="112"/>
      <c r="L56" s="112"/>
      <c r="M56" s="102"/>
    </row>
    <row r="57" spans="1:13" ht="3" hidden="1" customHeight="1">
      <c r="A57" s="220"/>
      <c r="B57" s="102"/>
      <c r="C57" s="102"/>
      <c r="D57" s="110"/>
      <c r="E57" s="110"/>
      <c r="F57" s="110"/>
      <c r="G57" s="112"/>
      <c r="H57" s="112"/>
      <c r="I57" s="112"/>
      <c r="J57" s="112"/>
      <c r="K57" s="112"/>
      <c r="L57" s="112"/>
      <c r="M57" s="102"/>
    </row>
    <row r="58" spans="1:13" ht="29.25" customHeight="1">
      <c r="A58" s="207" t="s">
        <v>143</v>
      </c>
      <c r="B58" s="222"/>
      <c r="C58" s="222"/>
      <c r="D58" s="208"/>
      <c r="E58" s="208"/>
      <c r="F58" s="208"/>
      <c r="G58" s="109">
        <f>SUM(G59+G65)</f>
        <v>79000</v>
      </c>
      <c r="H58" s="109">
        <f>SUM(H59+H65)</f>
        <v>79000</v>
      </c>
      <c r="I58" s="109">
        <f>SUM(I59+I65)</f>
        <v>0</v>
      </c>
      <c r="J58" s="233">
        <f>H58/G58*100</f>
        <v>100</v>
      </c>
      <c r="K58" s="109">
        <f>SUM(K59+K65)</f>
        <v>79000</v>
      </c>
      <c r="L58" s="109">
        <v>100</v>
      </c>
      <c r="M58" s="240"/>
    </row>
    <row r="59" spans="1:13" s="99" customFormat="1" ht="39.75" customHeight="1">
      <c r="A59" s="319" t="s">
        <v>144</v>
      </c>
      <c r="B59" s="319"/>
      <c r="C59" s="235" t="s">
        <v>145</v>
      </c>
      <c r="D59" s="241"/>
      <c r="E59" s="241"/>
      <c r="F59" s="241"/>
      <c r="G59" s="237">
        <f>SUM(G61:G64)</f>
        <v>75000</v>
      </c>
      <c r="H59" s="237">
        <f>SUM(H61:H64)</f>
        <v>75000</v>
      </c>
      <c r="I59" s="237">
        <f>SUM(I61:I64)</f>
        <v>0</v>
      </c>
      <c r="J59" s="237">
        <f>H59/G59*100</f>
        <v>100</v>
      </c>
      <c r="K59" s="237">
        <f>SUM(K61:K64)</f>
        <v>75000</v>
      </c>
      <c r="L59" s="237">
        <v>100</v>
      </c>
      <c r="M59" s="242"/>
    </row>
    <row r="60" spans="1:13" s="99" customFormat="1" ht="49.5" customHeight="1">
      <c r="A60" s="243"/>
      <c r="B60" s="238"/>
      <c r="C60" s="235" t="s">
        <v>165</v>
      </c>
      <c r="D60" s="241"/>
      <c r="E60" s="241"/>
      <c r="F60" s="241"/>
      <c r="G60" s="237"/>
      <c r="H60" s="237"/>
      <c r="I60" s="237"/>
      <c r="J60" s="237"/>
      <c r="K60" s="237"/>
      <c r="L60" s="237"/>
      <c r="M60" s="242"/>
    </row>
    <row r="61" spans="1:13" s="99" customFormat="1" ht="51" customHeight="1">
      <c r="A61" s="235"/>
      <c r="B61" s="243"/>
      <c r="C61" s="306" t="s">
        <v>146</v>
      </c>
      <c r="D61" s="241">
        <v>2500</v>
      </c>
      <c r="E61" s="244">
        <v>2500</v>
      </c>
      <c r="F61" s="213">
        <f>E61/D61*100</f>
        <v>100</v>
      </c>
      <c r="G61" s="237">
        <v>37500</v>
      </c>
      <c r="H61" s="237">
        <v>37500</v>
      </c>
      <c r="I61" s="237">
        <f>G61-H61</f>
        <v>0</v>
      </c>
      <c r="J61" s="237">
        <f>H61/G61*100</f>
        <v>100</v>
      </c>
      <c r="K61" s="237">
        <v>37500</v>
      </c>
      <c r="L61" s="214">
        <f>K61/H61*100</f>
        <v>100</v>
      </c>
      <c r="M61" s="245" t="s">
        <v>78</v>
      </c>
    </row>
    <row r="62" spans="1:13" s="99" customFormat="1" ht="45" customHeight="1">
      <c r="A62" s="235"/>
      <c r="B62" s="243"/>
      <c r="C62" s="306" t="s">
        <v>147</v>
      </c>
      <c r="D62" s="241">
        <v>741</v>
      </c>
      <c r="E62" s="244">
        <v>492</v>
      </c>
      <c r="F62" s="213">
        <f>E62/D62*100</f>
        <v>66.396761133603249</v>
      </c>
      <c r="G62" s="237">
        <v>31500</v>
      </c>
      <c r="H62" s="237">
        <v>31500</v>
      </c>
      <c r="I62" s="237">
        <f>G62-H62</f>
        <v>0</v>
      </c>
      <c r="J62" s="237">
        <f>H62/G62*100</f>
        <v>100</v>
      </c>
      <c r="K62" s="237">
        <v>31500</v>
      </c>
      <c r="L62" s="214">
        <f>K62/H62*100</f>
        <v>100</v>
      </c>
      <c r="M62" s="245" t="s">
        <v>78</v>
      </c>
    </row>
    <row r="63" spans="1:13" s="99" customFormat="1" ht="45" customHeight="1">
      <c r="A63" s="235"/>
      <c r="B63" s="243"/>
      <c r="C63" s="306" t="s">
        <v>148</v>
      </c>
      <c r="D63" s="241">
        <v>5000</v>
      </c>
      <c r="E63" s="244">
        <v>4241</v>
      </c>
      <c r="F63" s="213">
        <f>E63/D63*100</f>
        <v>84.82</v>
      </c>
      <c r="G63" s="237">
        <v>3000</v>
      </c>
      <c r="H63" s="237">
        <v>3000</v>
      </c>
      <c r="I63" s="237">
        <f>G63-H63</f>
        <v>0</v>
      </c>
      <c r="J63" s="237">
        <f>H63/G63*100</f>
        <v>100</v>
      </c>
      <c r="K63" s="237">
        <v>3000</v>
      </c>
      <c r="L63" s="214">
        <f>K63/H63*100</f>
        <v>100</v>
      </c>
      <c r="M63" s="245" t="s">
        <v>78</v>
      </c>
    </row>
    <row r="64" spans="1:13" s="99" customFormat="1" ht="45" customHeight="1">
      <c r="A64" s="235"/>
      <c r="B64" s="243"/>
      <c r="C64" s="306" t="s">
        <v>112</v>
      </c>
      <c r="D64" s="241">
        <v>5000</v>
      </c>
      <c r="E64" s="244">
        <v>4759</v>
      </c>
      <c r="F64" s="213">
        <f>E64/D64*100</f>
        <v>95.179999999999993</v>
      </c>
      <c r="G64" s="237">
        <v>3000</v>
      </c>
      <c r="H64" s="237">
        <v>3000</v>
      </c>
      <c r="I64" s="237">
        <f>G64-H64</f>
        <v>0</v>
      </c>
      <c r="J64" s="237">
        <f>H64/G64*100</f>
        <v>100</v>
      </c>
      <c r="K64" s="237">
        <v>3000</v>
      </c>
      <c r="L64" s="214">
        <f>K64/H64*100</f>
        <v>100</v>
      </c>
      <c r="M64" s="245" t="s">
        <v>78</v>
      </c>
    </row>
    <row r="65" spans="1:17" s="99" customFormat="1" ht="62.25" customHeight="1">
      <c r="A65" s="319" t="s">
        <v>149</v>
      </c>
      <c r="B65" s="319"/>
      <c r="C65" s="306" t="s">
        <v>150</v>
      </c>
      <c r="D65" s="241">
        <v>50000</v>
      </c>
      <c r="E65" s="244">
        <v>50000</v>
      </c>
      <c r="F65" s="213">
        <f>E65/D65*100</f>
        <v>100</v>
      </c>
      <c r="G65" s="246">
        <v>4000</v>
      </c>
      <c r="H65" s="237">
        <v>4000</v>
      </c>
      <c r="I65" s="237">
        <f>G65-H65</f>
        <v>0</v>
      </c>
      <c r="J65" s="237">
        <f>H65/G65*100</f>
        <v>100</v>
      </c>
      <c r="K65" s="237">
        <v>4000</v>
      </c>
      <c r="L65" s="214">
        <f>K65/H65*100</f>
        <v>100</v>
      </c>
      <c r="M65" s="245" t="s">
        <v>78</v>
      </c>
      <c r="Q65" s="99" t="s">
        <v>98</v>
      </c>
    </row>
    <row r="66" spans="1:17" ht="15.75" hidden="1" customHeight="1">
      <c r="A66" s="102"/>
      <c r="B66" s="102"/>
      <c r="C66" s="102" t="s">
        <v>95</v>
      </c>
      <c r="D66" s="110">
        <v>50000</v>
      </c>
      <c r="E66" s="110"/>
      <c r="F66" s="110"/>
      <c r="G66" s="111">
        <v>4000</v>
      </c>
      <c r="H66" s="112"/>
      <c r="I66" s="112"/>
      <c r="J66" s="112"/>
      <c r="K66" s="112"/>
      <c r="L66" s="111"/>
      <c r="M66" s="103"/>
    </row>
    <row r="67" spans="1:17" ht="15.75" hidden="1" customHeight="1">
      <c r="A67" s="102"/>
      <c r="B67" s="102"/>
      <c r="C67" s="102"/>
      <c r="D67" s="110"/>
      <c r="E67" s="110"/>
      <c r="F67" s="110"/>
      <c r="G67" s="113"/>
      <c r="H67" s="113"/>
      <c r="I67" s="113"/>
      <c r="J67" s="113"/>
      <c r="K67" s="113"/>
      <c r="L67" s="113"/>
      <c r="M67" s="103"/>
    </row>
    <row r="68" spans="1:17" ht="18.75">
      <c r="A68" s="182"/>
      <c r="B68" s="104" t="s">
        <v>28</v>
      </c>
      <c r="C68" s="104"/>
      <c r="D68" s="114"/>
      <c r="E68" s="114"/>
      <c r="F68" s="114"/>
      <c r="G68" s="115">
        <f>G58+G43+G10</f>
        <v>121448</v>
      </c>
      <c r="H68" s="115">
        <f>H10+H43+H58</f>
        <v>121061.35399999999</v>
      </c>
      <c r="I68" s="115">
        <f>I58+I43+I10</f>
        <v>386.64600000000064</v>
      </c>
      <c r="J68" s="115"/>
      <c r="K68" s="115">
        <f>K58+K43+K10</f>
        <v>116038.97899999999</v>
      </c>
      <c r="L68" s="115">
        <f>SUM(K68/H68)*100</f>
        <v>95.851380449618958</v>
      </c>
      <c r="M68" s="183"/>
    </row>
    <row r="69" spans="1:17">
      <c r="A69" s="90"/>
      <c r="B69" s="90"/>
      <c r="C69" s="90"/>
      <c r="D69" s="91"/>
      <c r="E69" s="91"/>
      <c r="F69" s="91"/>
      <c r="G69" s="91"/>
      <c r="H69" s="91"/>
      <c r="I69" s="91"/>
      <c r="J69" s="91"/>
      <c r="K69" s="91"/>
      <c r="L69" s="91" t="s">
        <v>189</v>
      </c>
    </row>
    <row r="70" spans="1:17" s="105" customFormat="1" ht="23.25">
      <c r="A70" s="105" t="s">
        <v>176</v>
      </c>
      <c r="C70" s="105" t="s">
        <v>177</v>
      </c>
      <c r="F70" s="105" t="s">
        <v>178</v>
      </c>
      <c r="L70" s="105" t="s">
        <v>179</v>
      </c>
    </row>
    <row r="71" spans="1:17" s="105" customFormat="1" ht="23.25"/>
    <row r="72" spans="1:17" s="105" customFormat="1" ht="23.25">
      <c r="E72" s="106"/>
    </row>
    <row r="73" spans="1:17" s="105" customFormat="1" ht="23.25"/>
    <row r="74" spans="1:17" s="107" customFormat="1" ht="23.25">
      <c r="A74" s="107" t="s">
        <v>230</v>
      </c>
      <c r="C74" s="107" t="s">
        <v>181</v>
      </c>
      <c r="F74" s="107" t="s">
        <v>238</v>
      </c>
      <c r="I74" s="107" t="s">
        <v>207</v>
      </c>
      <c r="L74" s="107" t="s">
        <v>193</v>
      </c>
    </row>
    <row r="75" spans="1:17" s="108" customFormat="1" ht="23.25">
      <c r="A75" s="108" t="s">
        <v>184</v>
      </c>
      <c r="C75" s="108" t="s">
        <v>185</v>
      </c>
      <c r="F75" s="108" t="s">
        <v>219</v>
      </c>
      <c r="I75" s="108" t="s">
        <v>220</v>
      </c>
      <c r="L75" s="101" t="s">
        <v>194</v>
      </c>
    </row>
    <row r="81" spans="4:4">
      <c r="D81" s="92" t="s">
        <v>114</v>
      </c>
    </row>
  </sheetData>
  <sheetProtection algorithmName="SHA-512" hashValue="md/BZV9otmH8c1dwoibKGBlXHJ+/V1qnSLAkP7HrFNkDXRvIeYBs99cVi2gxS/kzPirfz6/umHdSsH0E4NxL6A==" saltValue="cTpTrLTdMTqrjfEjZs2FkQ==" spinCount="100000" sheet="1" objects="1" scenarios="1"/>
  <mergeCells count="17">
    <mergeCell ref="N11:Q11"/>
    <mergeCell ref="G8:G9"/>
    <mergeCell ref="H8:I8"/>
    <mergeCell ref="K8:L8"/>
    <mergeCell ref="A7:B9"/>
    <mergeCell ref="C7:C9"/>
    <mergeCell ref="D7:F7"/>
    <mergeCell ref="G7:L7"/>
    <mergeCell ref="M7:M9"/>
    <mergeCell ref="E8:F8"/>
    <mergeCell ref="D8:D9"/>
    <mergeCell ref="A59:B59"/>
    <mergeCell ref="A65:B65"/>
    <mergeCell ref="A14:B14"/>
    <mergeCell ref="A19:B19"/>
    <mergeCell ref="A27:B27"/>
    <mergeCell ref="A48:B48"/>
  </mergeCells>
  <printOptions horizontalCentered="1"/>
  <pageMargins left="0.19685039370078741" right="0.19685039370078741" top="0.19685039370078741" bottom="0.19685039370078741" header="0.19685039370078741" footer="0.19685039370078741"/>
  <pageSetup paperSize="14" scale="46" orientation="landscape" r:id="rId1"/>
  <rowBreaks count="1" manualBreakCount="1">
    <brk id="44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"/>
  <sheetViews>
    <sheetView workbookViewId="0">
      <selection activeCell="M22" sqref="M22"/>
    </sheetView>
  </sheetViews>
  <sheetFormatPr defaultColWidth="8.85546875" defaultRowHeight="15.75"/>
  <cols>
    <col min="1" max="1" width="37.42578125" style="118" customWidth="1"/>
    <col min="2" max="2" width="14" style="119" customWidth="1"/>
    <col min="3" max="3" width="24" style="118" hidden="1" customWidth="1"/>
    <col min="4" max="5" width="16.85546875" style="118" hidden="1" customWidth="1"/>
    <col min="6" max="7" width="17.140625" style="120" hidden="1" customWidth="1"/>
    <col min="8" max="8" width="17.140625" style="121" hidden="1" customWidth="1"/>
    <col min="9" max="9" width="14.140625" style="120" customWidth="1"/>
    <col min="10" max="10" width="13.42578125" style="118" customWidth="1"/>
    <col min="11" max="11" width="11.28515625" style="121" customWidth="1"/>
    <col min="12" max="12" width="15.42578125" style="120" customWidth="1"/>
    <col min="13" max="13" width="15.140625" style="120" customWidth="1"/>
    <col min="14" max="14" width="16.42578125" style="120" customWidth="1"/>
    <col min="15" max="15" width="16.42578125" style="121" hidden="1" customWidth="1"/>
    <col min="16" max="16" width="23.42578125" style="120" customWidth="1"/>
    <col min="17" max="17" width="20" style="121" customWidth="1"/>
    <col min="18" max="18" width="20.85546875" style="122" customWidth="1"/>
    <col min="19" max="19" width="32.140625" style="118" customWidth="1"/>
    <col min="20" max="256" width="11.42578125" style="118" customWidth="1"/>
    <col min="257" max="16384" width="8.85546875" style="118"/>
  </cols>
  <sheetData>
    <row r="1" spans="1:31">
      <c r="A1" s="118" t="s">
        <v>0</v>
      </c>
    </row>
    <row r="2" spans="1:31">
      <c r="A2" s="123" t="s">
        <v>110</v>
      </c>
      <c r="B2" s="124"/>
      <c r="C2" s="123"/>
      <c r="D2" s="123"/>
      <c r="E2" s="123"/>
      <c r="F2" s="125"/>
      <c r="G2" s="125"/>
      <c r="H2" s="126"/>
      <c r="I2" s="125"/>
      <c r="J2" s="123"/>
      <c r="K2" s="126"/>
      <c r="L2" s="125"/>
      <c r="M2" s="125"/>
      <c r="N2" s="125"/>
      <c r="O2" s="126"/>
      <c r="P2" s="123"/>
      <c r="Q2" s="126"/>
    </row>
    <row r="3" spans="1:31">
      <c r="A3" s="123" t="s">
        <v>222</v>
      </c>
      <c r="B3" s="124"/>
      <c r="C3" s="123"/>
      <c r="D3" s="123"/>
      <c r="E3" s="123"/>
      <c r="F3" s="125"/>
      <c r="G3" s="125"/>
      <c r="H3" s="126"/>
      <c r="I3" s="125"/>
      <c r="J3" s="123"/>
      <c r="K3" s="126"/>
      <c r="L3" s="125"/>
      <c r="M3" s="125"/>
      <c r="N3" s="125"/>
      <c r="O3" s="126"/>
      <c r="P3" s="123"/>
      <c r="Q3" s="126"/>
    </row>
    <row r="4" spans="1:31">
      <c r="A4" s="96" t="s">
        <v>228</v>
      </c>
      <c r="B4" s="124"/>
      <c r="C4" s="123"/>
      <c r="D4" s="123"/>
      <c r="E4" s="123"/>
      <c r="F4" s="125"/>
      <c r="G4" s="125"/>
      <c r="H4" s="126"/>
      <c r="I4" s="125"/>
      <c r="J4" s="123"/>
      <c r="K4" s="126"/>
      <c r="L4" s="125"/>
      <c r="M4" s="125"/>
      <c r="N4" s="125"/>
      <c r="O4" s="126"/>
      <c r="P4" s="123"/>
      <c r="Q4" s="126"/>
    </row>
    <row r="5" spans="1:31">
      <c r="A5" s="127"/>
      <c r="B5" s="124"/>
      <c r="C5" s="123"/>
      <c r="D5" s="123"/>
      <c r="E5" s="123"/>
      <c r="F5" s="125"/>
      <c r="G5" s="125"/>
      <c r="H5" s="126"/>
      <c r="I5" s="125"/>
      <c r="J5" s="123"/>
      <c r="K5" s="126"/>
      <c r="L5" s="125"/>
      <c r="M5" s="125"/>
      <c r="N5" s="125"/>
      <c r="O5" s="126"/>
      <c r="P5" s="123"/>
      <c r="Q5" s="126"/>
    </row>
    <row r="6" spans="1:31">
      <c r="A6" s="123" t="s">
        <v>195</v>
      </c>
      <c r="B6" s="124"/>
      <c r="C6" s="123"/>
      <c r="D6" s="123"/>
      <c r="E6" s="123"/>
      <c r="F6" s="125"/>
      <c r="G6" s="125"/>
      <c r="H6" s="126"/>
      <c r="I6" s="125"/>
      <c r="J6" s="123"/>
      <c r="K6" s="126"/>
      <c r="L6" s="356"/>
      <c r="M6" s="356"/>
      <c r="N6" s="356"/>
      <c r="O6" s="356"/>
      <c r="P6" s="356"/>
      <c r="Q6" s="356"/>
    </row>
    <row r="7" spans="1:31">
      <c r="A7" s="438" t="s">
        <v>109</v>
      </c>
      <c r="B7" s="434" t="s">
        <v>108</v>
      </c>
      <c r="C7" s="434" t="s">
        <v>196</v>
      </c>
      <c r="D7" s="434" t="s">
        <v>197</v>
      </c>
      <c r="E7" s="434"/>
      <c r="F7" s="434" t="s">
        <v>198</v>
      </c>
      <c r="G7" s="434"/>
      <c r="H7" s="434"/>
      <c r="I7" s="434" t="s">
        <v>2</v>
      </c>
      <c r="J7" s="434"/>
      <c r="K7" s="434"/>
      <c r="L7" s="439" t="s">
        <v>107</v>
      </c>
      <c r="M7" s="439"/>
      <c r="N7" s="439"/>
      <c r="O7" s="439"/>
      <c r="P7" s="439"/>
      <c r="Q7" s="439"/>
      <c r="R7" s="434" t="s">
        <v>106</v>
      </c>
    </row>
    <row r="8" spans="1:31">
      <c r="A8" s="438"/>
      <c r="B8" s="434"/>
      <c r="C8" s="434"/>
      <c r="D8" s="434" t="s">
        <v>199</v>
      </c>
      <c r="E8" s="434" t="s">
        <v>200</v>
      </c>
      <c r="F8" s="435" t="s">
        <v>4</v>
      </c>
      <c r="G8" s="434" t="s">
        <v>201</v>
      </c>
      <c r="H8" s="434"/>
      <c r="I8" s="435" t="s">
        <v>4</v>
      </c>
      <c r="J8" s="434" t="s">
        <v>105</v>
      </c>
      <c r="K8" s="434"/>
      <c r="L8" s="435" t="s">
        <v>104</v>
      </c>
      <c r="M8" s="435" t="s">
        <v>103</v>
      </c>
      <c r="N8" s="435"/>
      <c r="O8" s="435"/>
      <c r="P8" s="435" t="s">
        <v>3</v>
      </c>
      <c r="Q8" s="435"/>
      <c r="R8" s="434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</row>
    <row r="9" spans="1:31">
      <c r="A9" s="438"/>
      <c r="B9" s="434"/>
      <c r="C9" s="434"/>
      <c r="D9" s="434"/>
      <c r="E9" s="434"/>
      <c r="F9" s="435"/>
      <c r="G9" s="439" t="s">
        <v>102</v>
      </c>
      <c r="H9" s="437" t="s">
        <v>6</v>
      </c>
      <c r="I9" s="435"/>
      <c r="J9" s="438" t="s">
        <v>102</v>
      </c>
      <c r="K9" s="437" t="s">
        <v>6</v>
      </c>
      <c r="L9" s="435"/>
      <c r="M9" s="435" t="s">
        <v>101</v>
      </c>
      <c r="N9" s="435" t="s">
        <v>100</v>
      </c>
      <c r="O9" s="437" t="s">
        <v>6</v>
      </c>
      <c r="P9" s="439" t="s">
        <v>99</v>
      </c>
      <c r="Q9" s="436" t="s">
        <v>202</v>
      </c>
      <c r="R9" s="434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</row>
    <row r="10" spans="1:31">
      <c r="A10" s="438"/>
      <c r="B10" s="434"/>
      <c r="C10" s="434"/>
      <c r="D10" s="434"/>
      <c r="E10" s="434"/>
      <c r="F10" s="435"/>
      <c r="G10" s="439"/>
      <c r="H10" s="437"/>
      <c r="I10" s="435"/>
      <c r="J10" s="438"/>
      <c r="K10" s="437"/>
      <c r="L10" s="435"/>
      <c r="M10" s="439"/>
      <c r="N10" s="439"/>
      <c r="O10" s="437"/>
      <c r="P10" s="439"/>
      <c r="Q10" s="437"/>
      <c r="R10" s="434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</row>
    <row r="11" spans="1:31">
      <c r="A11" s="161" t="s">
        <v>224</v>
      </c>
      <c r="B11" s="162"/>
      <c r="C11" s="163"/>
      <c r="D11" s="163"/>
      <c r="E11" s="163"/>
      <c r="F11" s="164" t="e">
        <f>F12</f>
        <v>#REF!</v>
      </c>
      <c r="G11" s="164" t="e">
        <f>G12</f>
        <v>#REF!</v>
      </c>
      <c r="H11" s="165" t="e">
        <f>G11/F11</f>
        <v>#REF!</v>
      </c>
      <c r="I11" s="164">
        <f>I12</f>
        <v>2911</v>
      </c>
      <c r="J11" s="164">
        <f>J12</f>
        <v>2911</v>
      </c>
      <c r="K11" s="165">
        <f>J11/I11</f>
        <v>1</v>
      </c>
      <c r="L11" s="164">
        <f>L12</f>
        <v>14555000</v>
      </c>
      <c r="M11" s="164">
        <f>M12</f>
        <v>14555000</v>
      </c>
      <c r="N11" s="164">
        <f>L11-M11</f>
        <v>0</v>
      </c>
      <c r="O11" s="165">
        <f>M11/L11</f>
        <v>1</v>
      </c>
      <c r="P11" s="166">
        <f>P12</f>
        <v>14555000</v>
      </c>
      <c r="Q11" s="167">
        <f>Q12</f>
        <v>1</v>
      </c>
      <c r="R11" s="168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</row>
    <row r="12" spans="1:31" ht="47.25">
      <c r="A12" s="137" t="s">
        <v>225</v>
      </c>
      <c r="B12" s="138" t="s">
        <v>226</v>
      </c>
      <c r="C12" s="139"/>
      <c r="D12" s="139"/>
      <c r="E12" s="139"/>
      <c r="F12" s="116" t="e">
        <f>#REF!+#REF!+#REF!</f>
        <v>#REF!</v>
      </c>
      <c r="G12" s="116" t="e">
        <f>#REF!+#REF!+#REF!</f>
        <v>#REF!</v>
      </c>
      <c r="H12" s="140" t="e">
        <f>G12/F12</f>
        <v>#REF!</v>
      </c>
      <c r="I12" s="116">
        <v>2911</v>
      </c>
      <c r="J12" s="116">
        <v>2911</v>
      </c>
      <c r="K12" s="140">
        <f>J12/I12</f>
        <v>1</v>
      </c>
      <c r="L12" s="116">
        <v>14555000</v>
      </c>
      <c r="M12" s="116">
        <v>14555000</v>
      </c>
      <c r="N12" s="141">
        <f>M12-L12</f>
        <v>0</v>
      </c>
      <c r="O12" s="116" t="e">
        <f>#REF!</f>
        <v>#REF!</v>
      </c>
      <c r="P12" s="142">
        <v>14555000</v>
      </c>
      <c r="Q12" s="143">
        <f>SUM(P12/M12)</f>
        <v>1</v>
      </c>
      <c r="R12" s="159" t="s">
        <v>221</v>
      </c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</row>
    <row r="13" spans="1:31" s="145" customFormat="1" ht="16.5" thickBot="1">
      <c r="A13" s="169" t="s">
        <v>203</v>
      </c>
      <c r="B13" s="170"/>
      <c r="C13" s="171"/>
      <c r="D13" s="171"/>
      <c r="E13" s="172"/>
      <c r="F13" s="173" t="e">
        <f>#REF!+#REF!+#REF!</f>
        <v>#REF!</v>
      </c>
      <c r="G13" s="173" t="e">
        <f>#REF!+#REF!+#REF!</f>
        <v>#REF!</v>
      </c>
      <c r="H13" s="173"/>
      <c r="I13" s="174">
        <f>I12</f>
        <v>2911</v>
      </c>
      <c r="J13" s="174">
        <f t="shared" ref="J13:P13" si="0">J12</f>
        <v>2911</v>
      </c>
      <c r="K13" s="175">
        <f>J13/I13</f>
        <v>1</v>
      </c>
      <c r="L13" s="174">
        <f t="shared" si="0"/>
        <v>14555000</v>
      </c>
      <c r="M13" s="174">
        <f t="shared" si="0"/>
        <v>14555000</v>
      </c>
      <c r="N13" s="174">
        <f t="shared" si="0"/>
        <v>0</v>
      </c>
      <c r="O13" s="174" t="e">
        <f t="shared" si="0"/>
        <v>#REF!</v>
      </c>
      <c r="P13" s="174">
        <f t="shared" si="0"/>
        <v>14555000</v>
      </c>
      <c r="Q13" s="176">
        <f>SUM(P13/M13)</f>
        <v>1</v>
      </c>
      <c r="R13" s="177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</row>
    <row r="14" spans="1:31"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</row>
    <row r="15" spans="1:31" s="127" customFormat="1">
      <c r="A15" s="127" t="s">
        <v>176</v>
      </c>
      <c r="C15" s="127" t="s">
        <v>177</v>
      </c>
      <c r="E15" s="127" t="s">
        <v>204</v>
      </c>
      <c r="H15" s="146"/>
      <c r="I15" s="127" t="s">
        <v>177</v>
      </c>
      <c r="L15" s="127" t="s">
        <v>178</v>
      </c>
      <c r="O15" s="146"/>
      <c r="Q15" s="127" t="s">
        <v>179</v>
      </c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</row>
    <row r="16" spans="1:31" s="127" customFormat="1">
      <c r="E16" s="147"/>
      <c r="H16" s="148"/>
      <c r="O16" s="148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</row>
    <row r="17" spans="1:17" s="127" customFormat="1"/>
    <row r="18" spans="1:17" s="146" customFormat="1">
      <c r="A18" s="146" t="s">
        <v>180</v>
      </c>
      <c r="C18" s="146" t="s">
        <v>205</v>
      </c>
      <c r="E18" s="146" t="s">
        <v>182</v>
      </c>
      <c r="H18" s="146" t="s">
        <v>183</v>
      </c>
      <c r="I18" s="146" t="s">
        <v>181</v>
      </c>
      <c r="L18" s="146" t="s">
        <v>206</v>
      </c>
      <c r="N18" s="146" t="s">
        <v>207</v>
      </c>
      <c r="O18" s="146" t="s">
        <v>183</v>
      </c>
      <c r="Q18" s="146" t="s">
        <v>193</v>
      </c>
    </row>
    <row r="19" spans="1:17" s="148" customFormat="1">
      <c r="A19" s="148" t="s">
        <v>184</v>
      </c>
      <c r="C19" s="148" t="s">
        <v>185</v>
      </c>
      <c r="E19" s="148" t="s">
        <v>186</v>
      </c>
      <c r="H19" s="148" t="s">
        <v>187</v>
      </c>
      <c r="I19" s="148" t="s">
        <v>185</v>
      </c>
      <c r="L19" s="148" t="s">
        <v>219</v>
      </c>
      <c r="N19" s="148" t="s">
        <v>220</v>
      </c>
      <c r="O19" s="148" t="s">
        <v>187</v>
      </c>
      <c r="Q19" s="148" t="s">
        <v>194</v>
      </c>
    </row>
    <row r="20" spans="1:17">
      <c r="I20" s="127"/>
      <c r="J20" s="127"/>
      <c r="K20" s="127"/>
      <c r="L20" s="127"/>
      <c r="M20" s="127"/>
      <c r="N20" s="127"/>
      <c r="O20" s="127"/>
      <c r="P20" s="127"/>
    </row>
  </sheetData>
  <mergeCells count="27">
    <mergeCell ref="L6:Q6"/>
    <mergeCell ref="A7:A10"/>
    <mergeCell ref="B7:B10"/>
    <mergeCell ref="C7:C10"/>
    <mergeCell ref="D7:E7"/>
    <mergeCell ref="F7:H7"/>
    <mergeCell ref="I7:K7"/>
    <mergeCell ref="L7:Q7"/>
    <mergeCell ref="G9:G10"/>
    <mergeCell ref="H9:H10"/>
    <mergeCell ref="P9:P10"/>
    <mergeCell ref="R7:R10"/>
    <mergeCell ref="D8:D10"/>
    <mergeCell ref="E8:E10"/>
    <mergeCell ref="F8:F10"/>
    <mergeCell ref="G8:H8"/>
    <mergeCell ref="I8:I10"/>
    <mergeCell ref="J8:K8"/>
    <mergeCell ref="L8:L10"/>
    <mergeCell ref="M8:O8"/>
    <mergeCell ref="P8:Q8"/>
    <mergeCell ref="Q9:Q10"/>
    <mergeCell ref="J9:J10"/>
    <mergeCell ref="K9:K10"/>
    <mergeCell ref="M9:M10"/>
    <mergeCell ref="N9:N10"/>
    <mergeCell ref="O9:O10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71"/>
  <sheetViews>
    <sheetView zoomScale="80" zoomScaleNormal="80" workbookViewId="0">
      <pane xSplit="1" ySplit="11" topLeftCell="B12" activePane="bottomRight" state="frozen"/>
      <selection pane="topRight" activeCell="C1" sqref="C1"/>
      <selection pane="bottomLeft" activeCell="A10" sqref="A10"/>
      <selection pane="bottomRight" activeCell="A7" sqref="A7"/>
    </sheetView>
  </sheetViews>
  <sheetFormatPr defaultColWidth="17.28515625" defaultRowHeight="15"/>
  <cols>
    <col min="1" max="1" width="65.85546875" style="6" customWidth="1"/>
    <col min="2" max="2" width="33.85546875" style="6" customWidth="1"/>
    <col min="3" max="3" width="12.42578125" style="6" customWidth="1"/>
    <col min="4" max="4" width="13.28515625" style="6" customWidth="1"/>
    <col min="5" max="5" width="13.85546875" style="6" customWidth="1"/>
    <col min="6" max="7" width="21.140625" style="6" customWidth="1"/>
    <col min="8" max="8" width="11.28515625" style="6" bestFit="1" customWidth="1"/>
    <col min="9" max="9" width="20.85546875" style="6" customWidth="1"/>
    <col min="10" max="10" width="20.7109375" style="6" customWidth="1"/>
    <col min="11" max="11" width="10.85546875" style="6" customWidth="1"/>
    <col min="12" max="12" width="42.140625" style="6" customWidth="1"/>
    <col min="13" max="13" width="20.42578125" style="4" customWidth="1"/>
    <col min="14" max="14" width="17.28515625" style="4" hidden="1" customWidth="1"/>
    <col min="15" max="15" width="17.28515625" style="4" customWidth="1"/>
    <col min="16" max="16" width="21.28515625" style="4" customWidth="1"/>
    <col min="17" max="33" width="17.28515625" style="4" customWidth="1"/>
    <col min="34" max="16384" width="17.28515625" style="4"/>
  </cols>
  <sheetData>
    <row r="1" spans="1:15" ht="20.100000000000001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5" ht="20.100000000000001" customHeight="1">
      <c r="A2" s="23" t="s">
        <v>31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5" ht="20.100000000000001" customHeight="1">
      <c r="A3" s="23" t="s">
        <v>30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5" ht="20.100000000000001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5" ht="20.100000000000001" customHeight="1">
      <c r="A5" s="5" t="s">
        <v>19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5" ht="20.100000000000001" customHeight="1">
      <c r="A6" s="3" t="s">
        <v>20</v>
      </c>
      <c r="B6" s="3"/>
      <c r="C6" s="3"/>
      <c r="D6" s="3"/>
      <c r="E6" s="3"/>
      <c r="G6" s="7"/>
      <c r="H6" s="7"/>
      <c r="I6" s="7"/>
      <c r="J6" s="7"/>
      <c r="K6" s="7"/>
      <c r="L6" s="8"/>
    </row>
    <row r="7" spans="1:15" ht="20.100000000000001" customHeight="1">
      <c r="A7" s="81" t="s">
        <v>111</v>
      </c>
      <c r="B7" s="3"/>
      <c r="C7" s="3"/>
      <c r="D7" s="3"/>
      <c r="E7" s="3"/>
      <c r="G7" s="7"/>
      <c r="H7" s="7"/>
      <c r="I7" s="7"/>
      <c r="J7" s="7"/>
      <c r="K7" s="7"/>
      <c r="L7" s="8"/>
    </row>
    <row r="8" spans="1:15" ht="15.75" customHeight="1" thickBo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0"/>
      <c r="N8" s="10"/>
      <c r="O8" s="10"/>
    </row>
    <row r="9" spans="1:15" s="2" customFormat="1" ht="30" customHeight="1" thickBot="1">
      <c r="A9" s="328" t="s">
        <v>1</v>
      </c>
      <c r="B9" s="331" t="s">
        <v>13</v>
      </c>
      <c r="C9" s="331" t="s">
        <v>21</v>
      </c>
      <c r="D9" s="331"/>
      <c r="E9" s="331"/>
      <c r="F9" s="331" t="s">
        <v>22</v>
      </c>
      <c r="G9" s="331"/>
      <c r="H9" s="331"/>
      <c r="I9" s="331"/>
      <c r="J9" s="331" t="s">
        <v>3</v>
      </c>
      <c r="K9" s="331"/>
      <c r="L9" s="331" t="s">
        <v>10</v>
      </c>
    </row>
    <row r="10" spans="1:15" s="2" customFormat="1" ht="30" customHeight="1" thickBot="1">
      <c r="A10" s="329"/>
      <c r="B10" s="331"/>
      <c r="C10" s="331" t="s">
        <v>4</v>
      </c>
      <c r="D10" s="331" t="s">
        <v>5</v>
      </c>
      <c r="E10" s="331"/>
      <c r="F10" s="331" t="s">
        <v>11</v>
      </c>
      <c r="G10" s="331" t="s">
        <v>12</v>
      </c>
      <c r="H10" s="331" t="s">
        <v>6</v>
      </c>
      <c r="I10" s="328" t="s">
        <v>9</v>
      </c>
      <c r="J10" s="331" t="s">
        <v>7</v>
      </c>
      <c r="K10" s="331" t="s">
        <v>6</v>
      </c>
      <c r="L10" s="331"/>
    </row>
    <row r="11" spans="1:15" s="2" customFormat="1" ht="30" customHeight="1" thickBot="1">
      <c r="A11" s="330"/>
      <c r="B11" s="331"/>
      <c r="C11" s="331"/>
      <c r="D11" s="11" t="s">
        <v>8</v>
      </c>
      <c r="E11" s="11" t="s">
        <v>6</v>
      </c>
      <c r="F11" s="331"/>
      <c r="G11" s="331"/>
      <c r="H11" s="331"/>
      <c r="I11" s="330"/>
      <c r="J11" s="331"/>
      <c r="K11" s="331"/>
      <c r="L11" s="331"/>
    </row>
    <row r="12" spans="1:15" s="52" customFormat="1" ht="30" customHeight="1" thickBot="1">
      <c r="A12" s="47" t="s">
        <v>28</v>
      </c>
      <c r="B12" s="48"/>
      <c r="C12" s="49"/>
      <c r="D12" s="50"/>
      <c r="E12" s="51"/>
      <c r="F12" s="51">
        <f>F13+F24</f>
        <v>151238620.21000001</v>
      </c>
      <c r="G12" s="51">
        <f>G13+G24</f>
        <v>144600969.21000001</v>
      </c>
      <c r="H12" s="51">
        <f>G12/F12*100</f>
        <v>95.611140202956506</v>
      </c>
      <c r="I12" s="51">
        <f>I13+I24</f>
        <v>6637651</v>
      </c>
      <c r="J12" s="51">
        <f>J13+J24</f>
        <v>25404114.149999999</v>
      </c>
      <c r="K12" s="51">
        <f>J12/G12*100</f>
        <v>17.568425916361807</v>
      </c>
      <c r="L12" s="48"/>
    </row>
    <row r="13" spans="1:15" s="12" customFormat="1" ht="30" customHeight="1" thickBot="1">
      <c r="A13" s="24" t="s">
        <v>26</v>
      </c>
      <c r="B13" s="24"/>
      <c r="C13" s="25"/>
      <c r="D13" s="26"/>
      <c r="E13" s="27"/>
      <c r="F13" s="27">
        <f>F14+F17</f>
        <v>28218620</v>
      </c>
      <c r="G13" s="27">
        <f>G14+G17</f>
        <v>28081869</v>
      </c>
      <c r="H13" s="27">
        <f>G13/F13*100</f>
        <v>99.515387357709201</v>
      </c>
      <c r="I13" s="27">
        <f>I14+I17</f>
        <v>136751</v>
      </c>
      <c r="J13" s="27">
        <f>J14+J17</f>
        <v>16385500.800000001</v>
      </c>
      <c r="K13" s="27">
        <f>J13/G13*100</f>
        <v>58.349039374836487</v>
      </c>
      <c r="L13" s="28"/>
    </row>
    <row r="14" spans="1:15" s="13" customFormat="1" ht="30" customHeight="1">
      <c r="A14" s="29" t="s">
        <v>24</v>
      </c>
      <c r="B14" s="29"/>
      <c r="C14" s="30"/>
      <c r="D14" s="31"/>
      <c r="E14" s="32"/>
      <c r="F14" s="32">
        <f>F15+F16</f>
        <v>17668620</v>
      </c>
      <c r="G14" s="32">
        <f>G15+G16</f>
        <v>17668620</v>
      </c>
      <c r="H14" s="32">
        <f t="shared" ref="H14:H63" si="0">G14/F14*100</f>
        <v>100</v>
      </c>
      <c r="I14" s="32">
        <f>I15+I16</f>
        <v>0</v>
      </c>
      <c r="J14" s="32">
        <f>J15+J16</f>
        <v>16385500.800000001</v>
      </c>
      <c r="K14" s="32">
        <f>J14/G14*100</f>
        <v>92.737864077669911</v>
      </c>
      <c r="L14" s="33"/>
      <c r="N14" s="19">
        <v>15</v>
      </c>
    </row>
    <row r="15" spans="1:15" s="13" customFormat="1" ht="56.25" customHeight="1">
      <c r="A15" s="34" t="s">
        <v>16</v>
      </c>
      <c r="B15" s="35" t="s">
        <v>14</v>
      </c>
      <c r="C15" s="36">
        <v>8577</v>
      </c>
      <c r="D15" s="37">
        <v>8577</v>
      </c>
      <c r="E15" s="38">
        <f t="shared" ref="E15:E23" si="1">D15/C15*100</f>
        <v>100</v>
      </c>
      <c r="F15" s="39">
        <v>11664720</v>
      </c>
      <c r="G15" s="40">
        <v>11664720</v>
      </c>
      <c r="H15" s="38">
        <f t="shared" si="0"/>
        <v>100</v>
      </c>
      <c r="I15" s="38">
        <f>F15-G15</f>
        <v>0</v>
      </c>
      <c r="J15" s="41">
        <v>10381600.800000001</v>
      </c>
      <c r="K15" s="41">
        <f>J15/G15*100</f>
        <v>89</v>
      </c>
      <c r="L15" s="18" t="s">
        <v>80</v>
      </c>
      <c r="N15" s="17"/>
    </row>
    <row r="16" spans="1:15" s="13" customFormat="1" ht="55.5" customHeight="1">
      <c r="A16" s="42" t="s">
        <v>17</v>
      </c>
      <c r="B16" s="35" t="s">
        <v>15</v>
      </c>
      <c r="C16" s="36">
        <v>17154</v>
      </c>
      <c r="D16" s="37">
        <f>294+576+7846</f>
        <v>8716</v>
      </c>
      <c r="E16" s="38">
        <f t="shared" si="1"/>
        <v>50.810306634021217</v>
      </c>
      <c r="F16" s="39">
        <v>6003900</v>
      </c>
      <c r="G16" s="40">
        <v>6003900</v>
      </c>
      <c r="H16" s="38">
        <f t="shared" si="0"/>
        <v>100</v>
      </c>
      <c r="I16" s="38">
        <f>F16-G16</f>
        <v>0</v>
      </c>
      <c r="J16" s="41">
        <v>6003900</v>
      </c>
      <c r="K16" s="41">
        <f>J16/G16*100</f>
        <v>100</v>
      </c>
      <c r="L16" s="18" t="s">
        <v>77</v>
      </c>
      <c r="N16" s="17"/>
    </row>
    <row r="17" spans="1:14" s="12" customFormat="1" ht="30" customHeight="1">
      <c r="A17" s="54" t="s">
        <v>29</v>
      </c>
      <c r="B17" s="54"/>
      <c r="C17" s="54">
        <f>C18</f>
        <v>5</v>
      </c>
      <c r="D17" s="55"/>
      <c r="E17" s="56"/>
      <c r="F17" s="57">
        <f>F18</f>
        <v>10550000</v>
      </c>
      <c r="G17" s="54">
        <f>G18</f>
        <v>10413249</v>
      </c>
      <c r="H17" s="56">
        <f t="shared" si="0"/>
        <v>98.703781990521321</v>
      </c>
      <c r="I17" s="57">
        <f>I18</f>
        <v>136751</v>
      </c>
      <c r="J17" s="54">
        <f>J18</f>
        <v>0</v>
      </c>
      <c r="K17" s="56"/>
      <c r="L17" s="58"/>
      <c r="N17" s="59"/>
    </row>
    <row r="18" spans="1:14" s="12" customFormat="1" ht="37.5" customHeight="1">
      <c r="A18" s="60" t="s">
        <v>27</v>
      </c>
      <c r="B18" s="61" t="s">
        <v>18</v>
      </c>
      <c r="C18" s="43">
        <f>C19+C20+C21+C22+C23</f>
        <v>5</v>
      </c>
      <c r="D18" s="64">
        <v>0</v>
      </c>
      <c r="E18" s="65">
        <f t="shared" si="1"/>
        <v>0</v>
      </c>
      <c r="F18" s="62">
        <f>SUM(F19:F23)</f>
        <v>10550000</v>
      </c>
      <c r="G18" s="62">
        <f>SUM(G19:G23)</f>
        <v>10413249</v>
      </c>
      <c r="H18" s="44">
        <f t="shared" si="0"/>
        <v>98.703781990521321</v>
      </c>
      <c r="I18" s="44">
        <f t="shared" ref="I18:I23" si="2">F18-G18</f>
        <v>136751</v>
      </c>
      <c r="J18" s="65">
        <v>0</v>
      </c>
      <c r="K18" s="65"/>
      <c r="L18" s="66"/>
      <c r="N18" s="63"/>
    </row>
    <row r="19" spans="1:14" s="12" customFormat="1" ht="37.5" customHeight="1">
      <c r="A19" s="46" t="s">
        <v>71</v>
      </c>
      <c r="B19" s="61" t="s">
        <v>18</v>
      </c>
      <c r="C19" s="43">
        <v>1</v>
      </c>
      <c r="D19" s="64">
        <v>0</v>
      </c>
      <c r="E19" s="65">
        <f t="shared" si="1"/>
        <v>0</v>
      </c>
      <c r="F19" s="62">
        <v>1000000</v>
      </c>
      <c r="G19" s="43">
        <v>994072</v>
      </c>
      <c r="H19" s="44">
        <f t="shared" si="0"/>
        <v>99.407199999999989</v>
      </c>
      <c r="I19" s="44">
        <f t="shared" si="2"/>
        <v>5928</v>
      </c>
      <c r="J19" s="65">
        <v>0</v>
      </c>
      <c r="K19" s="65"/>
      <c r="L19" s="67" t="s">
        <v>88</v>
      </c>
      <c r="N19" s="63"/>
    </row>
    <row r="20" spans="1:14" s="12" customFormat="1" ht="63" customHeight="1">
      <c r="A20" s="46" t="s">
        <v>72</v>
      </c>
      <c r="B20" s="61" t="s">
        <v>18</v>
      </c>
      <c r="C20" s="43">
        <v>1</v>
      </c>
      <c r="D20" s="64">
        <v>0</v>
      </c>
      <c r="E20" s="65">
        <f t="shared" si="1"/>
        <v>0</v>
      </c>
      <c r="F20" s="62">
        <v>3450000</v>
      </c>
      <c r="G20" s="43">
        <f>1844705+1490629</f>
        <v>3335334</v>
      </c>
      <c r="H20" s="44">
        <f t="shared" si="0"/>
        <v>96.676347826086968</v>
      </c>
      <c r="I20" s="44">
        <f t="shared" si="2"/>
        <v>114666</v>
      </c>
      <c r="J20" s="65">
        <v>0</v>
      </c>
      <c r="K20" s="65"/>
      <c r="L20" s="67" t="s">
        <v>89</v>
      </c>
      <c r="N20" s="63"/>
    </row>
    <row r="21" spans="1:14" s="12" customFormat="1" ht="37.5" customHeight="1">
      <c r="A21" s="46" t="s">
        <v>73</v>
      </c>
      <c r="B21" s="61" t="s">
        <v>18</v>
      </c>
      <c r="C21" s="43">
        <v>1</v>
      </c>
      <c r="D21" s="64">
        <v>0</v>
      </c>
      <c r="E21" s="65">
        <f t="shared" si="1"/>
        <v>0</v>
      </c>
      <c r="F21" s="62">
        <v>2300000</v>
      </c>
      <c r="G21" s="43">
        <v>2300000</v>
      </c>
      <c r="H21" s="44">
        <f t="shared" si="0"/>
        <v>100</v>
      </c>
      <c r="I21" s="44">
        <f t="shared" si="2"/>
        <v>0</v>
      </c>
      <c r="J21" s="65">
        <v>0</v>
      </c>
      <c r="K21" s="65"/>
      <c r="L21" s="67" t="s">
        <v>90</v>
      </c>
      <c r="N21" s="63"/>
    </row>
    <row r="22" spans="1:14" s="12" customFormat="1" ht="37.5" customHeight="1">
      <c r="A22" s="45" t="s">
        <v>74</v>
      </c>
      <c r="B22" s="61" t="s">
        <v>18</v>
      </c>
      <c r="C22" s="43">
        <v>1</v>
      </c>
      <c r="D22" s="64">
        <v>0</v>
      </c>
      <c r="E22" s="65">
        <f t="shared" si="1"/>
        <v>0</v>
      </c>
      <c r="F22" s="62">
        <v>2900000</v>
      </c>
      <c r="G22" s="43">
        <v>2900000</v>
      </c>
      <c r="H22" s="44">
        <f t="shared" si="0"/>
        <v>100</v>
      </c>
      <c r="I22" s="44">
        <f t="shared" si="2"/>
        <v>0</v>
      </c>
      <c r="J22" s="65">
        <v>0</v>
      </c>
      <c r="K22" s="65"/>
      <c r="L22" s="67" t="s">
        <v>91</v>
      </c>
      <c r="N22" s="63"/>
    </row>
    <row r="23" spans="1:14" s="12" customFormat="1" ht="37.5" customHeight="1">
      <c r="A23" s="45" t="s">
        <v>75</v>
      </c>
      <c r="B23" s="61" t="s">
        <v>18</v>
      </c>
      <c r="C23" s="43">
        <v>1</v>
      </c>
      <c r="D23" s="64">
        <v>0</v>
      </c>
      <c r="E23" s="65">
        <f t="shared" si="1"/>
        <v>0</v>
      </c>
      <c r="F23" s="62">
        <v>900000</v>
      </c>
      <c r="G23" s="43">
        <v>883843</v>
      </c>
      <c r="H23" s="44">
        <f t="shared" si="0"/>
        <v>98.204777777777778</v>
      </c>
      <c r="I23" s="44">
        <f t="shared" si="2"/>
        <v>16157</v>
      </c>
      <c r="J23" s="65">
        <v>0</v>
      </c>
      <c r="K23" s="65"/>
      <c r="L23" s="67" t="s">
        <v>92</v>
      </c>
      <c r="N23" s="63"/>
    </row>
    <row r="24" spans="1:14" s="12" customFormat="1" ht="37.5" customHeight="1">
      <c r="A24" s="54" t="s">
        <v>25</v>
      </c>
      <c r="B24" s="43"/>
      <c r="C24" s="71">
        <f>SUM(C25:C63)</f>
        <v>39</v>
      </c>
      <c r="D24" s="55">
        <f>SUM(D25:D63)</f>
        <v>4</v>
      </c>
      <c r="E24" s="55">
        <f>D24/C24*100</f>
        <v>10.256410256410255</v>
      </c>
      <c r="F24" s="55">
        <f t="shared" ref="F24:K24" si="3">SUM(F25:F63)</f>
        <v>123020000.21000001</v>
      </c>
      <c r="G24" s="55">
        <f t="shared" si="3"/>
        <v>116519100.21000001</v>
      </c>
      <c r="H24" s="56">
        <f t="shared" si="0"/>
        <v>94.715574712321001</v>
      </c>
      <c r="I24" s="55">
        <f t="shared" si="3"/>
        <v>6500900</v>
      </c>
      <c r="J24" s="55">
        <f t="shared" si="3"/>
        <v>9018613.3499999996</v>
      </c>
      <c r="K24" s="55">
        <f t="shared" si="3"/>
        <v>1.80372267</v>
      </c>
      <c r="L24" s="70"/>
      <c r="N24" s="63"/>
    </row>
    <row r="25" spans="1:14" s="12" customFormat="1" ht="51.75" customHeight="1">
      <c r="A25" s="45" t="s">
        <v>32</v>
      </c>
      <c r="B25" s="43" t="s">
        <v>23</v>
      </c>
      <c r="C25" s="68">
        <v>1</v>
      </c>
      <c r="D25" s="69">
        <v>0</v>
      </c>
      <c r="E25" s="44">
        <f>D25/C25*100</f>
        <v>0</v>
      </c>
      <c r="F25" s="44">
        <v>3044150.21</v>
      </c>
      <c r="G25" s="44">
        <v>3044150.21</v>
      </c>
      <c r="H25" s="44">
        <f t="shared" si="0"/>
        <v>100</v>
      </c>
      <c r="I25" s="44">
        <f>F25-G25</f>
        <v>0</v>
      </c>
      <c r="J25" s="44">
        <v>0</v>
      </c>
      <c r="K25" s="44">
        <v>0</v>
      </c>
      <c r="L25" s="70" t="s">
        <v>81</v>
      </c>
      <c r="N25" s="63"/>
    </row>
    <row r="26" spans="1:14" s="12" customFormat="1" ht="30" customHeight="1">
      <c r="A26" s="45" t="s">
        <v>33</v>
      </c>
      <c r="B26" s="43" t="s">
        <v>23</v>
      </c>
      <c r="C26" s="68">
        <v>1</v>
      </c>
      <c r="D26" s="69">
        <v>1</v>
      </c>
      <c r="E26" s="44">
        <f t="shared" ref="E26:E63" si="4">D26/C26*100</f>
        <v>100</v>
      </c>
      <c r="F26" s="44">
        <v>5000000</v>
      </c>
      <c r="G26" s="44">
        <v>5000000</v>
      </c>
      <c r="H26" s="44">
        <f t="shared" si="0"/>
        <v>100</v>
      </c>
      <c r="I26" s="44">
        <f t="shared" ref="I26:I63" si="5">F26-G26</f>
        <v>0</v>
      </c>
      <c r="J26" s="44">
        <v>2295312.41</v>
      </c>
      <c r="K26" s="44">
        <f>J26/G26</f>
        <v>0.45906248200000005</v>
      </c>
      <c r="L26" s="70" t="s">
        <v>78</v>
      </c>
      <c r="N26" s="72">
        <v>45</v>
      </c>
    </row>
    <row r="27" spans="1:14" s="12" customFormat="1" ht="30" customHeight="1">
      <c r="A27" s="45" t="s">
        <v>34</v>
      </c>
      <c r="B27" s="53" t="s">
        <v>23</v>
      </c>
      <c r="C27" s="68">
        <v>1</v>
      </c>
      <c r="D27" s="69">
        <v>1</v>
      </c>
      <c r="E27" s="44">
        <f t="shared" si="4"/>
        <v>100</v>
      </c>
      <c r="F27" s="44">
        <v>5000000</v>
      </c>
      <c r="G27" s="44">
        <v>5000000</v>
      </c>
      <c r="H27" s="44">
        <f t="shared" si="0"/>
        <v>100</v>
      </c>
      <c r="I27" s="44">
        <f t="shared" si="5"/>
        <v>0</v>
      </c>
      <c r="J27" s="44">
        <v>2772890.27</v>
      </c>
      <c r="K27" s="44">
        <f>J27/G27</f>
        <v>0.55457805400000004</v>
      </c>
      <c r="L27" s="70" t="s">
        <v>78</v>
      </c>
      <c r="N27" s="72">
        <v>52</v>
      </c>
    </row>
    <row r="28" spans="1:14" s="12" customFormat="1" ht="30" customHeight="1">
      <c r="A28" s="45" t="s">
        <v>35</v>
      </c>
      <c r="B28" s="53" t="s">
        <v>23</v>
      </c>
      <c r="C28" s="68">
        <v>1</v>
      </c>
      <c r="D28" s="69">
        <v>1</v>
      </c>
      <c r="E28" s="44">
        <f t="shared" si="4"/>
        <v>100</v>
      </c>
      <c r="F28" s="44">
        <v>5000000</v>
      </c>
      <c r="G28" s="44">
        <v>5000000</v>
      </c>
      <c r="H28" s="44">
        <f t="shared" si="0"/>
        <v>100</v>
      </c>
      <c r="I28" s="44">
        <f t="shared" si="5"/>
        <v>0</v>
      </c>
      <c r="J28" s="44">
        <v>2012805.48</v>
      </c>
      <c r="K28" s="44">
        <f>J28/G28</f>
        <v>0.40256109600000001</v>
      </c>
      <c r="L28" s="70" t="s">
        <v>76</v>
      </c>
      <c r="N28" s="72">
        <v>50</v>
      </c>
    </row>
    <row r="29" spans="1:14" s="12" customFormat="1" ht="30" customHeight="1">
      <c r="A29" s="45" t="s">
        <v>36</v>
      </c>
      <c r="B29" s="53" t="s">
        <v>23</v>
      </c>
      <c r="C29" s="68">
        <v>1</v>
      </c>
      <c r="D29" s="69">
        <v>1</v>
      </c>
      <c r="E29" s="44">
        <f t="shared" si="4"/>
        <v>100</v>
      </c>
      <c r="F29" s="44">
        <v>5000000</v>
      </c>
      <c r="G29" s="44">
        <v>5000000</v>
      </c>
      <c r="H29" s="44">
        <f t="shared" si="0"/>
        <v>100</v>
      </c>
      <c r="I29" s="44">
        <f t="shared" si="5"/>
        <v>0</v>
      </c>
      <c r="J29" s="44">
        <v>1937605.19</v>
      </c>
      <c r="K29" s="44">
        <f>J29/G29</f>
        <v>0.38752103799999998</v>
      </c>
      <c r="L29" s="70" t="s">
        <v>76</v>
      </c>
      <c r="N29" s="72">
        <v>48</v>
      </c>
    </row>
    <row r="30" spans="1:14" s="12" customFormat="1" ht="30" customHeight="1">
      <c r="A30" s="45" t="s">
        <v>37</v>
      </c>
      <c r="B30" s="53" t="s">
        <v>23</v>
      </c>
      <c r="C30" s="68">
        <v>1</v>
      </c>
      <c r="D30" s="69">
        <v>0</v>
      </c>
      <c r="E30" s="44">
        <f t="shared" si="4"/>
        <v>0</v>
      </c>
      <c r="F30" s="44">
        <v>5000000</v>
      </c>
      <c r="G30" s="44">
        <v>5000000</v>
      </c>
      <c r="H30" s="44">
        <f t="shared" si="0"/>
        <v>100</v>
      </c>
      <c r="I30" s="44">
        <f t="shared" si="5"/>
        <v>0</v>
      </c>
      <c r="J30" s="44">
        <v>0</v>
      </c>
      <c r="K30" s="44">
        <f>J30/G30</f>
        <v>0</v>
      </c>
      <c r="L30" s="70" t="s">
        <v>79</v>
      </c>
      <c r="N30" s="72">
        <v>55</v>
      </c>
    </row>
    <row r="31" spans="1:14" s="12" customFormat="1" ht="30" customHeight="1">
      <c r="A31" s="45" t="s">
        <v>38</v>
      </c>
      <c r="B31" s="53" t="s">
        <v>23</v>
      </c>
      <c r="C31" s="68">
        <v>1</v>
      </c>
      <c r="D31" s="69">
        <v>0</v>
      </c>
      <c r="E31" s="44">
        <f t="shared" si="4"/>
        <v>0</v>
      </c>
      <c r="F31" s="44">
        <f>1600000+5650</f>
        <v>1605650</v>
      </c>
      <c r="G31" s="44">
        <f>1600000+5650</f>
        <v>1605650</v>
      </c>
      <c r="H31" s="44">
        <f t="shared" si="0"/>
        <v>100</v>
      </c>
      <c r="I31" s="44">
        <f t="shared" si="5"/>
        <v>0</v>
      </c>
      <c r="J31" s="44">
        <v>0</v>
      </c>
      <c r="K31" s="44">
        <v>0</v>
      </c>
      <c r="L31" s="70" t="s">
        <v>87</v>
      </c>
      <c r="N31" s="72">
        <v>13</v>
      </c>
    </row>
    <row r="32" spans="1:14" s="12" customFormat="1" ht="30" customHeight="1">
      <c r="A32" s="45" t="s">
        <v>39</v>
      </c>
      <c r="B32" s="53" t="s">
        <v>23</v>
      </c>
      <c r="C32" s="68">
        <v>1</v>
      </c>
      <c r="D32" s="69">
        <v>0</v>
      </c>
      <c r="E32" s="44">
        <f t="shared" si="4"/>
        <v>0</v>
      </c>
      <c r="F32" s="44">
        <v>1500000</v>
      </c>
      <c r="G32" s="44">
        <v>1500000</v>
      </c>
      <c r="H32" s="44">
        <f t="shared" si="0"/>
        <v>100</v>
      </c>
      <c r="I32" s="44">
        <f t="shared" si="5"/>
        <v>0</v>
      </c>
      <c r="J32" s="44">
        <v>0</v>
      </c>
      <c r="K32" s="44">
        <v>0</v>
      </c>
      <c r="L32" s="70" t="s">
        <v>87</v>
      </c>
      <c r="N32" s="72">
        <v>14</v>
      </c>
    </row>
    <row r="33" spans="1:14" s="12" customFormat="1" ht="30" customHeight="1">
      <c r="A33" s="45" t="s">
        <v>40</v>
      </c>
      <c r="B33" s="53" t="s">
        <v>23</v>
      </c>
      <c r="C33" s="68">
        <v>1</v>
      </c>
      <c r="D33" s="69">
        <v>0</v>
      </c>
      <c r="E33" s="44">
        <f t="shared" si="4"/>
        <v>0</v>
      </c>
      <c r="F33" s="44">
        <v>1200000</v>
      </c>
      <c r="G33" s="44">
        <v>1200000</v>
      </c>
      <c r="H33" s="44">
        <f t="shared" si="0"/>
        <v>100</v>
      </c>
      <c r="I33" s="44">
        <f t="shared" si="5"/>
        <v>0</v>
      </c>
      <c r="J33" s="44">
        <v>0</v>
      </c>
      <c r="K33" s="44">
        <v>0</v>
      </c>
      <c r="L33" s="70" t="s">
        <v>87</v>
      </c>
      <c r="N33" s="72">
        <v>13</v>
      </c>
    </row>
    <row r="34" spans="1:14" s="12" customFormat="1" ht="30" customHeight="1">
      <c r="A34" s="45" t="s">
        <v>41</v>
      </c>
      <c r="B34" s="53" t="s">
        <v>23</v>
      </c>
      <c r="C34" s="68">
        <v>1</v>
      </c>
      <c r="D34" s="69">
        <v>0</v>
      </c>
      <c r="E34" s="44">
        <f t="shared" si="4"/>
        <v>0</v>
      </c>
      <c r="F34" s="44">
        <v>1200000</v>
      </c>
      <c r="G34" s="44">
        <v>1200000</v>
      </c>
      <c r="H34" s="44">
        <f t="shared" si="0"/>
        <v>100</v>
      </c>
      <c r="I34" s="44">
        <f t="shared" si="5"/>
        <v>0</v>
      </c>
      <c r="J34" s="44">
        <v>0</v>
      </c>
      <c r="K34" s="44">
        <v>0</v>
      </c>
      <c r="L34" s="70" t="s">
        <v>87</v>
      </c>
      <c r="N34" s="72">
        <v>12</v>
      </c>
    </row>
    <row r="35" spans="1:14" s="12" customFormat="1" ht="30" customHeight="1">
      <c r="A35" s="45" t="s">
        <v>42</v>
      </c>
      <c r="B35" s="53" t="s">
        <v>23</v>
      </c>
      <c r="C35" s="68">
        <v>1</v>
      </c>
      <c r="D35" s="69">
        <v>0</v>
      </c>
      <c r="E35" s="44">
        <f t="shared" si="4"/>
        <v>0</v>
      </c>
      <c r="F35" s="44">
        <v>5300000</v>
      </c>
      <c r="G35" s="44">
        <v>5300000</v>
      </c>
      <c r="H35" s="44">
        <f t="shared" si="0"/>
        <v>100</v>
      </c>
      <c r="I35" s="44">
        <f t="shared" si="5"/>
        <v>0</v>
      </c>
      <c r="J35" s="44">
        <v>0</v>
      </c>
      <c r="K35" s="44">
        <v>0</v>
      </c>
      <c r="L35" s="70" t="s">
        <v>87</v>
      </c>
      <c r="N35" s="72">
        <v>53</v>
      </c>
    </row>
    <row r="36" spans="1:14" s="12" customFormat="1" ht="30" customHeight="1">
      <c r="A36" s="45" t="s">
        <v>43</v>
      </c>
      <c r="B36" s="53" t="s">
        <v>23</v>
      </c>
      <c r="C36" s="68">
        <v>1</v>
      </c>
      <c r="D36" s="69">
        <v>0</v>
      </c>
      <c r="E36" s="44">
        <f t="shared" si="4"/>
        <v>0</v>
      </c>
      <c r="F36" s="44">
        <v>1000000</v>
      </c>
      <c r="G36" s="44">
        <v>1000000</v>
      </c>
      <c r="H36" s="44">
        <f t="shared" si="0"/>
        <v>100</v>
      </c>
      <c r="I36" s="44">
        <f t="shared" si="5"/>
        <v>0</v>
      </c>
      <c r="J36" s="44">
        <v>0</v>
      </c>
      <c r="K36" s="44">
        <v>0</v>
      </c>
      <c r="L36" s="70" t="s">
        <v>87</v>
      </c>
      <c r="N36" s="72">
        <v>12</v>
      </c>
    </row>
    <row r="37" spans="1:14" s="12" customFormat="1" ht="30" customHeight="1">
      <c r="A37" s="45" t="s">
        <v>44</v>
      </c>
      <c r="B37" s="53" t="s">
        <v>23</v>
      </c>
      <c r="C37" s="68">
        <v>1</v>
      </c>
      <c r="D37" s="69">
        <v>0</v>
      </c>
      <c r="E37" s="44">
        <f t="shared" si="4"/>
        <v>0</v>
      </c>
      <c r="F37" s="44">
        <v>1200000</v>
      </c>
      <c r="G37" s="44">
        <v>1200000</v>
      </c>
      <c r="H37" s="44">
        <f t="shared" si="0"/>
        <v>100</v>
      </c>
      <c r="I37" s="44">
        <f t="shared" si="5"/>
        <v>0</v>
      </c>
      <c r="J37" s="44">
        <v>0</v>
      </c>
      <c r="K37" s="44">
        <v>0</v>
      </c>
      <c r="L37" s="70" t="s">
        <v>87</v>
      </c>
      <c r="N37" s="72">
        <v>12</v>
      </c>
    </row>
    <row r="38" spans="1:14" s="12" customFormat="1" ht="30" customHeight="1">
      <c r="A38" s="45" t="s">
        <v>45</v>
      </c>
      <c r="B38" s="53" t="s">
        <v>23</v>
      </c>
      <c r="C38" s="68">
        <v>1</v>
      </c>
      <c r="D38" s="69">
        <v>0</v>
      </c>
      <c r="E38" s="44">
        <f t="shared" si="4"/>
        <v>0</v>
      </c>
      <c r="F38" s="44">
        <v>1500000</v>
      </c>
      <c r="G38" s="44">
        <v>1500000</v>
      </c>
      <c r="H38" s="44">
        <f t="shared" si="0"/>
        <v>100</v>
      </c>
      <c r="I38" s="44">
        <f t="shared" si="5"/>
        <v>0</v>
      </c>
      <c r="J38" s="44">
        <v>0</v>
      </c>
      <c r="K38" s="44">
        <v>0</v>
      </c>
      <c r="L38" s="70" t="s">
        <v>87</v>
      </c>
      <c r="N38" s="72">
        <v>15</v>
      </c>
    </row>
    <row r="39" spans="1:14" s="12" customFormat="1" ht="30" customHeight="1">
      <c r="A39" s="45" t="s">
        <v>46</v>
      </c>
      <c r="B39" s="53" t="s">
        <v>23</v>
      </c>
      <c r="C39" s="68">
        <v>1</v>
      </c>
      <c r="D39" s="69">
        <v>0</v>
      </c>
      <c r="E39" s="44">
        <f t="shared" si="4"/>
        <v>0</v>
      </c>
      <c r="F39" s="44">
        <v>1200000</v>
      </c>
      <c r="G39" s="44">
        <v>1200000</v>
      </c>
      <c r="H39" s="44">
        <f t="shared" si="0"/>
        <v>100</v>
      </c>
      <c r="I39" s="44">
        <f t="shared" si="5"/>
        <v>0</v>
      </c>
      <c r="J39" s="44">
        <v>0</v>
      </c>
      <c r="K39" s="44">
        <v>0</v>
      </c>
      <c r="L39" s="70" t="s">
        <v>87</v>
      </c>
      <c r="N39" s="72">
        <v>14</v>
      </c>
    </row>
    <row r="40" spans="1:14" s="12" customFormat="1" ht="30" customHeight="1">
      <c r="A40" s="45" t="s">
        <v>47</v>
      </c>
      <c r="B40" s="53" t="s">
        <v>23</v>
      </c>
      <c r="C40" s="68">
        <v>1</v>
      </c>
      <c r="D40" s="69">
        <v>0</v>
      </c>
      <c r="E40" s="44">
        <f t="shared" si="4"/>
        <v>0</v>
      </c>
      <c r="F40" s="44">
        <v>1000000</v>
      </c>
      <c r="G40" s="44">
        <v>1000000</v>
      </c>
      <c r="H40" s="44">
        <f t="shared" si="0"/>
        <v>100</v>
      </c>
      <c r="I40" s="44">
        <f t="shared" si="5"/>
        <v>0</v>
      </c>
      <c r="J40" s="44">
        <v>0</v>
      </c>
      <c r="K40" s="44">
        <v>0</v>
      </c>
      <c r="L40" s="70" t="s">
        <v>87</v>
      </c>
      <c r="N40" s="72">
        <v>16</v>
      </c>
    </row>
    <row r="41" spans="1:14" s="12" customFormat="1" ht="30" customHeight="1">
      <c r="A41" s="45" t="s">
        <v>48</v>
      </c>
      <c r="B41" s="53" t="s">
        <v>23</v>
      </c>
      <c r="C41" s="68">
        <v>1</v>
      </c>
      <c r="D41" s="69">
        <v>0</v>
      </c>
      <c r="E41" s="44">
        <f t="shared" si="4"/>
        <v>0</v>
      </c>
      <c r="F41" s="44">
        <v>2000000</v>
      </c>
      <c r="G41" s="44">
        <v>2000000</v>
      </c>
      <c r="H41" s="44">
        <f t="shared" si="0"/>
        <v>100</v>
      </c>
      <c r="I41" s="44">
        <f t="shared" si="5"/>
        <v>0</v>
      </c>
      <c r="J41" s="44">
        <v>0</v>
      </c>
      <c r="K41" s="44">
        <v>0</v>
      </c>
      <c r="L41" s="70" t="s">
        <v>87</v>
      </c>
      <c r="N41" s="72">
        <v>15</v>
      </c>
    </row>
    <row r="42" spans="1:14" s="12" customFormat="1" ht="30" customHeight="1">
      <c r="A42" s="45" t="s">
        <v>49</v>
      </c>
      <c r="B42" s="53" t="s">
        <v>23</v>
      </c>
      <c r="C42" s="68">
        <v>1</v>
      </c>
      <c r="D42" s="69">
        <v>0</v>
      </c>
      <c r="E42" s="44">
        <f t="shared" si="4"/>
        <v>0</v>
      </c>
      <c r="F42" s="44">
        <v>3000000</v>
      </c>
      <c r="G42" s="44">
        <v>3000000</v>
      </c>
      <c r="H42" s="44">
        <f t="shared" si="0"/>
        <v>100</v>
      </c>
      <c r="I42" s="44">
        <f t="shared" si="5"/>
        <v>0</v>
      </c>
      <c r="J42" s="44">
        <v>0</v>
      </c>
      <c r="K42" s="44">
        <v>0</v>
      </c>
      <c r="L42" s="70" t="s">
        <v>87</v>
      </c>
      <c r="N42" s="72">
        <v>20</v>
      </c>
    </row>
    <row r="43" spans="1:14" s="12" customFormat="1" ht="30" customHeight="1">
      <c r="A43" s="45" t="s">
        <v>50</v>
      </c>
      <c r="B43" s="53" t="s">
        <v>23</v>
      </c>
      <c r="C43" s="68">
        <v>1</v>
      </c>
      <c r="D43" s="69">
        <v>0</v>
      </c>
      <c r="E43" s="44">
        <f t="shared" si="4"/>
        <v>0</v>
      </c>
      <c r="F43" s="44">
        <v>2000000</v>
      </c>
      <c r="G43" s="44">
        <v>2000000</v>
      </c>
      <c r="H43" s="44">
        <f t="shared" si="0"/>
        <v>100</v>
      </c>
      <c r="I43" s="44">
        <f t="shared" si="5"/>
        <v>0</v>
      </c>
      <c r="J43" s="44">
        <v>0</v>
      </c>
      <c r="K43" s="44">
        <v>0</v>
      </c>
      <c r="L43" s="70" t="s">
        <v>87</v>
      </c>
      <c r="N43" s="72">
        <v>16</v>
      </c>
    </row>
    <row r="44" spans="1:14" s="12" customFormat="1" ht="30" customHeight="1">
      <c r="A44" s="45" t="s">
        <v>51</v>
      </c>
      <c r="B44" s="53" t="s">
        <v>23</v>
      </c>
      <c r="C44" s="68">
        <v>1</v>
      </c>
      <c r="D44" s="69">
        <v>0</v>
      </c>
      <c r="E44" s="44">
        <f t="shared" si="4"/>
        <v>0</v>
      </c>
      <c r="F44" s="44">
        <v>2000000</v>
      </c>
      <c r="G44" s="44">
        <v>2000000</v>
      </c>
      <c r="H44" s="44">
        <f t="shared" si="0"/>
        <v>100</v>
      </c>
      <c r="I44" s="44">
        <f t="shared" si="5"/>
        <v>0</v>
      </c>
      <c r="J44" s="44">
        <v>0</v>
      </c>
      <c r="K44" s="44">
        <v>0</v>
      </c>
      <c r="L44" s="70" t="s">
        <v>87</v>
      </c>
      <c r="N44" s="72">
        <v>20</v>
      </c>
    </row>
    <row r="45" spans="1:14" s="12" customFormat="1" ht="30" customHeight="1">
      <c r="A45" s="45" t="s">
        <v>52</v>
      </c>
      <c r="B45" s="53" t="s">
        <v>23</v>
      </c>
      <c r="C45" s="68">
        <v>1</v>
      </c>
      <c r="D45" s="69">
        <v>0</v>
      </c>
      <c r="E45" s="44">
        <f t="shared" si="4"/>
        <v>0</v>
      </c>
      <c r="F45" s="44">
        <v>6000000</v>
      </c>
      <c r="G45" s="44">
        <v>6000000</v>
      </c>
      <c r="H45" s="44">
        <f t="shared" si="0"/>
        <v>100</v>
      </c>
      <c r="I45" s="44">
        <f t="shared" si="5"/>
        <v>0</v>
      </c>
      <c r="J45" s="44">
        <v>0</v>
      </c>
      <c r="K45" s="44">
        <v>0</v>
      </c>
      <c r="L45" s="70" t="s">
        <v>87</v>
      </c>
      <c r="N45" s="72">
        <v>52</v>
      </c>
    </row>
    <row r="46" spans="1:14" s="12" customFormat="1" ht="30" customHeight="1">
      <c r="A46" s="45" t="s">
        <v>53</v>
      </c>
      <c r="B46" s="53" t="s">
        <v>23</v>
      </c>
      <c r="C46" s="68">
        <v>1</v>
      </c>
      <c r="D46" s="69">
        <v>0</v>
      </c>
      <c r="E46" s="44">
        <f t="shared" si="4"/>
        <v>0</v>
      </c>
      <c r="F46" s="44">
        <v>4000000</v>
      </c>
      <c r="G46" s="44">
        <v>4000000</v>
      </c>
      <c r="H46" s="44">
        <f t="shared" si="0"/>
        <v>100</v>
      </c>
      <c r="I46" s="44">
        <f t="shared" si="5"/>
        <v>0</v>
      </c>
      <c r="J46" s="44">
        <v>0</v>
      </c>
      <c r="K46" s="44">
        <v>0</v>
      </c>
      <c r="L46" s="70" t="s">
        <v>87</v>
      </c>
      <c r="N46" s="72">
        <v>30</v>
      </c>
    </row>
    <row r="47" spans="1:14" s="12" customFormat="1" ht="39.75" customHeight="1">
      <c r="A47" s="45" t="s">
        <v>54</v>
      </c>
      <c r="B47" s="53" t="s">
        <v>23</v>
      </c>
      <c r="C47" s="68">
        <v>1</v>
      </c>
      <c r="D47" s="69">
        <v>0</v>
      </c>
      <c r="E47" s="44">
        <f t="shared" si="4"/>
        <v>0</v>
      </c>
      <c r="F47" s="44">
        <v>5500000</v>
      </c>
      <c r="G47" s="44">
        <v>0</v>
      </c>
      <c r="H47" s="44">
        <f t="shared" si="0"/>
        <v>0</v>
      </c>
      <c r="I47" s="44">
        <f t="shared" si="5"/>
        <v>5500000</v>
      </c>
      <c r="J47" s="44">
        <v>0</v>
      </c>
      <c r="K47" s="44">
        <v>0</v>
      </c>
      <c r="L47" s="70" t="s">
        <v>82</v>
      </c>
      <c r="N47" s="72">
        <v>48</v>
      </c>
    </row>
    <row r="48" spans="1:14" s="12" customFormat="1" ht="30" customHeight="1">
      <c r="A48" s="45" t="s">
        <v>55</v>
      </c>
      <c r="B48" s="53" t="s">
        <v>23</v>
      </c>
      <c r="C48" s="68">
        <v>1</v>
      </c>
      <c r="D48" s="69">
        <v>0</v>
      </c>
      <c r="E48" s="44">
        <f t="shared" si="4"/>
        <v>0</v>
      </c>
      <c r="F48" s="44">
        <v>5500000</v>
      </c>
      <c r="G48" s="44">
        <v>5000000</v>
      </c>
      <c r="H48" s="44">
        <f t="shared" si="0"/>
        <v>90.909090909090907</v>
      </c>
      <c r="I48" s="44">
        <f t="shared" si="5"/>
        <v>500000</v>
      </c>
      <c r="J48" s="44">
        <v>0</v>
      </c>
      <c r="K48" s="44">
        <v>0</v>
      </c>
      <c r="L48" s="70" t="s">
        <v>93</v>
      </c>
      <c r="N48" s="72">
        <v>52</v>
      </c>
    </row>
    <row r="49" spans="1:16" s="12" customFormat="1" ht="30" customHeight="1">
      <c r="A49" s="46" t="s">
        <v>56</v>
      </c>
      <c r="B49" s="43" t="s">
        <v>23</v>
      </c>
      <c r="C49" s="68">
        <v>1</v>
      </c>
      <c r="D49" s="69">
        <v>0</v>
      </c>
      <c r="E49" s="44">
        <f t="shared" si="4"/>
        <v>0</v>
      </c>
      <c r="F49" s="44">
        <v>5500000</v>
      </c>
      <c r="G49" s="44">
        <v>5000000</v>
      </c>
      <c r="H49" s="44">
        <f t="shared" si="0"/>
        <v>90.909090909090907</v>
      </c>
      <c r="I49" s="44">
        <f t="shared" si="5"/>
        <v>500000</v>
      </c>
      <c r="J49" s="44">
        <v>0</v>
      </c>
      <c r="K49" s="44">
        <v>0</v>
      </c>
      <c r="L49" s="70" t="s">
        <v>93</v>
      </c>
      <c r="N49" s="72">
        <v>50</v>
      </c>
    </row>
    <row r="50" spans="1:16" s="73" customFormat="1" ht="30" customHeight="1">
      <c r="A50" s="45" t="s">
        <v>57</v>
      </c>
      <c r="B50" s="43" t="s">
        <v>23</v>
      </c>
      <c r="C50" s="68">
        <v>1</v>
      </c>
      <c r="D50" s="69">
        <v>0</v>
      </c>
      <c r="E50" s="44">
        <f t="shared" si="4"/>
        <v>0</v>
      </c>
      <c r="F50" s="44">
        <v>2000000</v>
      </c>
      <c r="G50" s="44">
        <v>2000000</v>
      </c>
      <c r="H50" s="44">
        <f t="shared" si="0"/>
        <v>100</v>
      </c>
      <c r="I50" s="44">
        <f t="shared" si="5"/>
        <v>0</v>
      </c>
      <c r="J50" s="44">
        <v>0</v>
      </c>
      <c r="K50" s="44">
        <v>0</v>
      </c>
      <c r="L50" s="70" t="s">
        <v>93</v>
      </c>
      <c r="M50" s="2"/>
      <c r="N50" s="72">
        <v>15</v>
      </c>
      <c r="O50" s="2"/>
      <c r="P50" s="2"/>
    </row>
    <row r="51" spans="1:16" s="73" customFormat="1" ht="30" customHeight="1">
      <c r="A51" s="45" t="s">
        <v>58</v>
      </c>
      <c r="B51" s="43" t="s">
        <v>23</v>
      </c>
      <c r="C51" s="68">
        <v>1</v>
      </c>
      <c r="D51" s="69">
        <v>0</v>
      </c>
      <c r="E51" s="44">
        <f t="shared" si="4"/>
        <v>0</v>
      </c>
      <c r="F51" s="44">
        <v>3000000</v>
      </c>
      <c r="G51" s="44">
        <v>3000000</v>
      </c>
      <c r="H51" s="44">
        <f t="shared" si="0"/>
        <v>100</v>
      </c>
      <c r="I51" s="44">
        <f t="shared" si="5"/>
        <v>0</v>
      </c>
      <c r="J51" s="44">
        <v>0</v>
      </c>
      <c r="K51" s="44">
        <v>0</v>
      </c>
      <c r="L51" s="70" t="s">
        <v>93</v>
      </c>
      <c r="M51" s="2"/>
      <c r="N51" s="72">
        <v>19</v>
      </c>
      <c r="O51" s="2"/>
      <c r="P51" s="2"/>
    </row>
    <row r="52" spans="1:16" s="73" customFormat="1" ht="30" customHeight="1">
      <c r="A52" s="45" t="s">
        <v>59</v>
      </c>
      <c r="B52" s="43" t="s">
        <v>23</v>
      </c>
      <c r="C52" s="68">
        <v>1</v>
      </c>
      <c r="D52" s="69">
        <v>0</v>
      </c>
      <c r="E52" s="44">
        <f t="shared" si="4"/>
        <v>0</v>
      </c>
      <c r="F52" s="44">
        <v>1500000</v>
      </c>
      <c r="G52" s="44">
        <v>1500000</v>
      </c>
      <c r="H52" s="44">
        <f t="shared" si="0"/>
        <v>100</v>
      </c>
      <c r="I52" s="44">
        <f t="shared" si="5"/>
        <v>0</v>
      </c>
      <c r="J52" s="44">
        <v>0</v>
      </c>
      <c r="K52" s="44">
        <v>0</v>
      </c>
      <c r="L52" s="70" t="s">
        <v>93</v>
      </c>
      <c r="M52" s="2"/>
      <c r="N52" s="72">
        <v>12</v>
      </c>
      <c r="O52" s="2"/>
      <c r="P52" s="2"/>
    </row>
    <row r="53" spans="1:16" s="73" customFormat="1" ht="36.75" customHeight="1">
      <c r="A53" s="45" t="s">
        <v>60</v>
      </c>
      <c r="B53" s="43" t="s">
        <v>23</v>
      </c>
      <c r="C53" s="68">
        <v>1</v>
      </c>
      <c r="D53" s="69">
        <v>0</v>
      </c>
      <c r="E53" s="44">
        <f t="shared" si="4"/>
        <v>0</v>
      </c>
      <c r="F53" s="44">
        <v>1500000</v>
      </c>
      <c r="G53" s="44">
        <v>1500000</v>
      </c>
      <c r="H53" s="44">
        <f t="shared" si="0"/>
        <v>100</v>
      </c>
      <c r="I53" s="44">
        <f t="shared" si="5"/>
        <v>0</v>
      </c>
      <c r="J53" s="44">
        <v>0</v>
      </c>
      <c r="K53" s="44">
        <v>0</v>
      </c>
      <c r="L53" s="70" t="s">
        <v>93</v>
      </c>
      <c r="M53" s="2"/>
      <c r="N53" s="72">
        <v>12</v>
      </c>
      <c r="O53" s="2"/>
      <c r="P53" s="2"/>
    </row>
    <row r="54" spans="1:16" s="73" customFormat="1" ht="30" customHeight="1">
      <c r="A54" s="45" t="s">
        <v>70</v>
      </c>
      <c r="B54" s="43" t="s">
        <v>23</v>
      </c>
      <c r="C54" s="68">
        <v>1</v>
      </c>
      <c r="D54" s="69">
        <v>0</v>
      </c>
      <c r="E54" s="44">
        <f t="shared" si="4"/>
        <v>0</v>
      </c>
      <c r="F54" s="44">
        <v>1500000</v>
      </c>
      <c r="G54" s="44">
        <v>1500000</v>
      </c>
      <c r="H54" s="44">
        <f t="shared" si="0"/>
        <v>100</v>
      </c>
      <c r="I54" s="44">
        <f t="shared" si="5"/>
        <v>0</v>
      </c>
      <c r="J54" s="44">
        <v>0</v>
      </c>
      <c r="K54" s="44">
        <v>0</v>
      </c>
      <c r="L54" s="70" t="s">
        <v>93</v>
      </c>
      <c r="M54" s="2"/>
      <c r="N54" s="72">
        <v>11</v>
      </c>
      <c r="O54" s="2"/>
      <c r="P54" s="2"/>
    </row>
    <row r="55" spans="1:16" s="73" customFormat="1" ht="30" customHeight="1">
      <c r="A55" s="45" t="s">
        <v>61</v>
      </c>
      <c r="B55" s="43" t="s">
        <v>23</v>
      </c>
      <c r="C55" s="68">
        <v>1</v>
      </c>
      <c r="D55" s="69">
        <v>0</v>
      </c>
      <c r="E55" s="44">
        <f t="shared" si="4"/>
        <v>0</v>
      </c>
      <c r="F55" s="44">
        <v>6000000</v>
      </c>
      <c r="G55" s="44">
        <v>6000000</v>
      </c>
      <c r="H55" s="44">
        <f t="shared" si="0"/>
        <v>100</v>
      </c>
      <c r="I55" s="44">
        <f t="shared" si="5"/>
        <v>0</v>
      </c>
      <c r="J55" s="44">
        <v>0</v>
      </c>
      <c r="K55" s="44">
        <v>0</v>
      </c>
      <c r="L55" s="70" t="s">
        <v>83</v>
      </c>
      <c r="M55" s="2"/>
      <c r="N55" s="72">
        <v>53</v>
      </c>
      <c r="O55" s="2"/>
      <c r="P55" s="2"/>
    </row>
    <row r="56" spans="1:16" s="73" customFormat="1" ht="30" customHeight="1">
      <c r="A56" s="45" t="s">
        <v>62</v>
      </c>
      <c r="B56" s="43" t="s">
        <v>23</v>
      </c>
      <c r="C56" s="68">
        <v>1</v>
      </c>
      <c r="D56" s="69">
        <v>0</v>
      </c>
      <c r="E56" s="44">
        <f t="shared" si="4"/>
        <v>0</v>
      </c>
      <c r="F56" s="44">
        <v>5000000</v>
      </c>
      <c r="G56" s="44">
        <v>5000000</v>
      </c>
      <c r="H56" s="44">
        <f t="shared" si="0"/>
        <v>100</v>
      </c>
      <c r="I56" s="44">
        <f t="shared" si="5"/>
        <v>0</v>
      </c>
      <c r="J56" s="44">
        <v>0</v>
      </c>
      <c r="K56" s="44">
        <v>0</v>
      </c>
      <c r="L56" s="70" t="s">
        <v>83</v>
      </c>
      <c r="M56" s="2"/>
      <c r="N56" s="72">
        <v>49</v>
      </c>
      <c r="O56" s="2"/>
      <c r="P56" s="2"/>
    </row>
    <row r="57" spans="1:16" s="73" customFormat="1" ht="30" customHeight="1">
      <c r="A57" s="45" t="s">
        <v>63</v>
      </c>
      <c r="B57" s="43" t="s">
        <v>23</v>
      </c>
      <c r="C57" s="68">
        <v>1</v>
      </c>
      <c r="D57" s="69">
        <v>0</v>
      </c>
      <c r="E57" s="44">
        <f t="shared" si="4"/>
        <v>0</v>
      </c>
      <c r="F57" s="44">
        <v>5000000</v>
      </c>
      <c r="G57" s="44">
        <v>5000000</v>
      </c>
      <c r="H57" s="44">
        <f t="shared" si="0"/>
        <v>100</v>
      </c>
      <c r="I57" s="44">
        <f t="shared" si="5"/>
        <v>0</v>
      </c>
      <c r="J57" s="44">
        <v>0</v>
      </c>
      <c r="K57" s="44">
        <v>0</v>
      </c>
      <c r="L57" s="70" t="s">
        <v>84</v>
      </c>
      <c r="M57" s="2"/>
      <c r="N57" s="72">
        <v>48</v>
      </c>
      <c r="O57" s="2"/>
      <c r="P57" s="2"/>
    </row>
    <row r="58" spans="1:16" s="73" customFormat="1" ht="30" customHeight="1">
      <c r="A58" s="45" t="s">
        <v>64</v>
      </c>
      <c r="B58" s="43" t="s">
        <v>23</v>
      </c>
      <c r="C58" s="68">
        <v>1</v>
      </c>
      <c r="D58" s="69">
        <v>0</v>
      </c>
      <c r="E58" s="44">
        <f t="shared" si="4"/>
        <v>0</v>
      </c>
      <c r="F58" s="44">
        <v>5000000</v>
      </c>
      <c r="G58" s="44">
        <v>5000000</v>
      </c>
      <c r="H58" s="44">
        <f t="shared" si="0"/>
        <v>100</v>
      </c>
      <c r="I58" s="44">
        <f t="shared" si="5"/>
        <v>0</v>
      </c>
      <c r="J58" s="44">
        <v>0</v>
      </c>
      <c r="K58" s="44">
        <v>0</v>
      </c>
      <c r="L58" s="70" t="s">
        <v>85</v>
      </c>
      <c r="M58" s="2"/>
      <c r="N58" s="72">
        <v>52</v>
      </c>
      <c r="O58" s="2"/>
      <c r="P58" s="2"/>
    </row>
    <row r="59" spans="1:16" s="73" customFormat="1" ht="30" customHeight="1">
      <c r="A59" s="45" t="s">
        <v>65</v>
      </c>
      <c r="B59" s="43" t="s">
        <v>23</v>
      </c>
      <c r="C59" s="68">
        <v>1</v>
      </c>
      <c r="D59" s="69">
        <v>0</v>
      </c>
      <c r="E59" s="44">
        <f t="shared" si="4"/>
        <v>0</v>
      </c>
      <c r="F59" s="44">
        <v>1500000</v>
      </c>
      <c r="G59" s="44">
        <v>1500000</v>
      </c>
      <c r="H59" s="44">
        <f t="shared" si="0"/>
        <v>100</v>
      </c>
      <c r="I59" s="44">
        <f t="shared" si="5"/>
        <v>0</v>
      </c>
      <c r="J59" s="44">
        <v>0</v>
      </c>
      <c r="K59" s="44">
        <v>0</v>
      </c>
      <c r="L59" s="70" t="s">
        <v>93</v>
      </c>
      <c r="M59" s="2"/>
      <c r="N59" s="72">
        <v>14</v>
      </c>
      <c r="O59" s="2"/>
      <c r="P59" s="2"/>
    </row>
    <row r="60" spans="1:16" s="73" customFormat="1" ht="30" customHeight="1">
      <c r="A60" s="45" t="s">
        <v>66</v>
      </c>
      <c r="B60" s="43" t="s">
        <v>23</v>
      </c>
      <c r="C60" s="68">
        <v>1</v>
      </c>
      <c r="D60" s="69">
        <v>0</v>
      </c>
      <c r="E60" s="44">
        <f t="shared" si="4"/>
        <v>0</v>
      </c>
      <c r="F60" s="44">
        <v>2000000</v>
      </c>
      <c r="G60" s="44">
        <v>2000000</v>
      </c>
      <c r="H60" s="44">
        <f t="shared" si="0"/>
        <v>100</v>
      </c>
      <c r="I60" s="44">
        <f t="shared" si="5"/>
        <v>0</v>
      </c>
      <c r="J60" s="44">
        <v>0</v>
      </c>
      <c r="K60" s="44">
        <v>0</v>
      </c>
      <c r="L60" s="70" t="s">
        <v>93</v>
      </c>
      <c r="M60" s="2"/>
      <c r="N60" s="72">
        <v>15</v>
      </c>
      <c r="O60" s="2"/>
      <c r="P60" s="2"/>
    </row>
    <row r="61" spans="1:16" s="73" customFormat="1" ht="30" customHeight="1">
      <c r="A61" s="45" t="s">
        <v>67</v>
      </c>
      <c r="B61" s="43" t="s">
        <v>23</v>
      </c>
      <c r="C61" s="68">
        <v>1</v>
      </c>
      <c r="D61" s="69">
        <v>0</v>
      </c>
      <c r="E61" s="44">
        <f t="shared" si="4"/>
        <v>0</v>
      </c>
      <c r="F61" s="44">
        <v>3510000</v>
      </c>
      <c r="G61" s="44">
        <v>3509100</v>
      </c>
      <c r="H61" s="44">
        <f t="shared" si="0"/>
        <v>99.974358974358978</v>
      </c>
      <c r="I61" s="44">
        <f t="shared" si="5"/>
        <v>900</v>
      </c>
      <c r="J61" s="44">
        <v>0</v>
      </c>
      <c r="K61" s="44">
        <v>0</v>
      </c>
      <c r="L61" s="70" t="s">
        <v>86</v>
      </c>
      <c r="M61" s="2"/>
      <c r="N61" s="72">
        <v>23</v>
      </c>
      <c r="O61" s="2"/>
      <c r="P61" s="2"/>
    </row>
    <row r="62" spans="1:16" s="73" customFormat="1" ht="30" customHeight="1">
      <c r="A62" s="45" t="s">
        <v>68</v>
      </c>
      <c r="B62" s="43" t="s">
        <v>23</v>
      </c>
      <c r="C62" s="68">
        <v>1</v>
      </c>
      <c r="D62" s="69">
        <v>0</v>
      </c>
      <c r="E62" s="44">
        <f t="shared" si="4"/>
        <v>0</v>
      </c>
      <c r="F62" s="44">
        <v>560200</v>
      </c>
      <c r="G62" s="44">
        <v>560200</v>
      </c>
      <c r="H62" s="44">
        <f t="shared" si="0"/>
        <v>100</v>
      </c>
      <c r="I62" s="44">
        <f t="shared" si="5"/>
        <v>0</v>
      </c>
      <c r="J62" s="44">
        <v>0</v>
      </c>
      <c r="K62" s="44">
        <v>0</v>
      </c>
      <c r="L62" s="70" t="s">
        <v>86</v>
      </c>
      <c r="M62" s="2"/>
      <c r="N62" s="72">
        <v>10</v>
      </c>
      <c r="O62" s="2"/>
      <c r="P62" s="2"/>
    </row>
    <row r="63" spans="1:16" s="73" customFormat="1" ht="30" customHeight="1" thickBot="1">
      <c r="A63" s="74" t="s">
        <v>69</v>
      </c>
      <c r="B63" s="75" t="s">
        <v>23</v>
      </c>
      <c r="C63" s="76">
        <v>1</v>
      </c>
      <c r="D63" s="77">
        <v>0</v>
      </c>
      <c r="E63" s="78">
        <f t="shared" si="4"/>
        <v>0</v>
      </c>
      <c r="F63" s="78">
        <v>4700000</v>
      </c>
      <c r="G63" s="78">
        <v>4700000</v>
      </c>
      <c r="H63" s="78">
        <f t="shared" si="0"/>
        <v>100</v>
      </c>
      <c r="I63" s="78">
        <f t="shared" si="5"/>
        <v>0</v>
      </c>
      <c r="J63" s="78">
        <v>0</v>
      </c>
      <c r="K63" s="78">
        <v>0</v>
      </c>
      <c r="L63" s="79" t="s">
        <v>86</v>
      </c>
      <c r="M63" s="2"/>
      <c r="N63" s="80">
        <v>40</v>
      </c>
      <c r="O63" s="2"/>
      <c r="P63" s="2"/>
    </row>
    <row r="64" spans="1:16" s="6" customFormat="1">
      <c r="M64" s="4"/>
      <c r="N64" s="4"/>
      <c r="O64" s="4"/>
      <c r="P64" s="4"/>
    </row>
    <row r="65" spans="1:16" s="6" customFormat="1">
      <c r="C65" s="20"/>
      <c r="D65" s="20"/>
      <c r="M65" s="4"/>
      <c r="N65" s="4"/>
      <c r="O65" s="4"/>
      <c r="P65" s="4"/>
    </row>
    <row r="66" spans="1:16" ht="21.75" customHeight="1">
      <c r="C66" s="20"/>
      <c r="D66" s="20"/>
    </row>
    <row r="67" spans="1:16" ht="21.75" customHeight="1">
      <c r="C67" s="20"/>
      <c r="D67" s="20"/>
    </row>
    <row r="68" spans="1:16" s="1" customFormat="1" ht="21.75" customHeight="1">
      <c r="A68" s="21"/>
      <c r="B68" s="22"/>
      <c r="C68" s="332"/>
      <c r="D68" s="332"/>
      <c r="E68" s="332"/>
      <c r="F68" s="22"/>
      <c r="G68" s="332"/>
      <c r="H68" s="332"/>
      <c r="I68" s="332"/>
      <c r="J68" s="335"/>
      <c r="K68" s="335"/>
      <c r="L68" s="335"/>
    </row>
    <row r="69" spans="1:16" ht="21.75" customHeight="1">
      <c r="B69" s="4"/>
      <c r="C69" s="333"/>
      <c r="D69" s="333"/>
      <c r="E69" s="333"/>
      <c r="F69" s="4"/>
      <c r="G69" s="334"/>
      <c r="H69" s="334"/>
      <c r="I69" s="334"/>
      <c r="J69" s="334"/>
      <c r="K69" s="334"/>
      <c r="L69" s="334"/>
    </row>
    <row r="70" spans="1:16" s="13" customFormat="1" ht="21.75" customHeight="1">
      <c r="A70" s="14"/>
      <c r="B70" s="15"/>
      <c r="C70" s="336"/>
      <c r="D70" s="336"/>
      <c r="E70" s="15"/>
      <c r="F70" s="15"/>
      <c r="G70" s="336"/>
      <c r="H70" s="336"/>
      <c r="I70" s="336"/>
      <c r="K70" s="337"/>
      <c r="L70" s="337"/>
    </row>
    <row r="71" spans="1:16" ht="21.75" customHeight="1">
      <c r="A71" s="16"/>
      <c r="C71" s="334"/>
      <c r="D71" s="334"/>
      <c r="G71" s="334"/>
      <c r="H71" s="334"/>
      <c r="I71" s="334"/>
      <c r="K71" s="334"/>
      <c r="L71" s="334"/>
    </row>
  </sheetData>
  <mergeCells count="26">
    <mergeCell ref="L9:L11"/>
    <mergeCell ref="C68:E68"/>
    <mergeCell ref="C69:E69"/>
    <mergeCell ref="C71:D71"/>
    <mergeCell ref="G71:I71"/>
    <mergeCell ref="K71:L71"/>
    <mergeCell ref="J68:L68"/>
    <mergeCell ref="C70:D70"/>
    <mergeCell ref="G70:I70"/>
    <mergeCell ref="K70:L70"/>
    <mergeCell ref="J69:L69"/>
    <mergeCell ref="G68:I68"/>
    <mergeCell ref="G69:I69"/>
    <mergeCell ref="A9:A11"/>
    <mergeCell ref="B9:B11"/>
    <mergeCell ref="C9:E9"/>
    <mergeCell ref="F9:I9"/>
    <mergeCell ref="J9:K9"/>
    <mergeCell ref="C10:C11"/>
    <mergeCell ref="D10:E10"/>
    <mergeCell ref="F10:F11"/>
    <mergeCell ref="G10:G11"/>
    <mergeCell ref="H10:H11"/>
    <mergeCell ref="I10:I11"/>
    <mergeCell ref="J10:J11"/>
    <mergeCell ref="K10:K11"/>
  </mergeCells>
  <pageMargins left="0.5" right="0.25" top="0.25" bottom="0.25" header="0" footer="0"/>
  <pageSetup paperSize="258" scale="55" orientation="landscape" r:id="rId1"/>
  <headerFooter alignWithMargins="0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"/>
  <sheetViews>
    <sheetView view="pageBreakPreview" zoomScale="86" zoomScaleNormal="82" zoomScaleSheetLayoutView="86" workbookViewId="0">
      <selection activeCell="K12" sqref="K12"/>
    </sheetView>
  </sheetViews>
  <sheetFormatPr defaultColWidth="8.85546875" defaultRowHeight="15.75"/>
  <cols>
    <col min="1" max="1" width="44" style="118" customWidth="1"/>
    <col min="2" max="2" width="14" style="119" customWidth="1"/>
    <col min="3" max="3" width="24" style="118" hidden="1" customWidth="1"/>
    <col min="4" max="5" width="16.85546875" style="118" hidden="1" customWidth="1"/>
    <col min="6" max="7" width="17.140625" style="120" hidden="1" customWidth="1"/>
    <col min="8" max="8" width="5.140625" style="121" hidden="1" customWidth="1"/>
    <col min="9" max="9" width="14.140625" style="120" customWidth="1"/>
    <col min="10" max="10" width="13.42578125" style="118" customWidth="1"/>
    <col min="11" max="11" width="11.28515625" style="121" customWidth="1"/>
    <col min="12" max="12" width="17.5703125" style="120" customWidth="1"/>
    <col min="13" max="13" width="19.85546875" style="120" customWidth="1"/>
    <col min="14" max="14" width="22.42578125" style="120" customWidth="1"/>
    <col min="15" max="15" width="15.85546875" style="121" hidden="1" customWidth="1"/>
    <col min="16" max="16" width="17.28515625" style="120" customWidth="1"/>
    <col min="17" max="17" width="26" style="121" customWidth="1"/>
    <col min="18" max="18" width="22.85546875" style="122" customWidth="1"/>
    <col min="19" max="19" width="32.140625" style="118" customWidth="1"/>
    <col min="20" max="256" width="11.42578125" style="118" customWidth="1"/>
    <col min="257" max="16384" width="8.85546875" style="118"/>
  </cols>
  <sheetData>
    <row r="1" spans="1:31">
      <c r="A1" s="118" t="s">
        <v>0</v>
      </c>
      <c r="N1" s="121"/>
      <c r="O1" s="120"/>
      <c r="P1" s="121"/>
      <c r="Q1" s="122"/>
      <c r="R1" s="118"/>
    </row>
    <row r="2" spans="1:31">
      <c r="A2" s="123" t="s">
        <v>110</v>
      </c>
      <c r="B2" s="124"/>
      <c r="C2" s="123"/>
      <c r="D2" s="123"/>
      <c r="E2" s="123"/>
      <c r="F2" s="125"/>
      <c r="G2" s="125"/>
      <c r="H2" s="126"/>
      <c r="I2" s="125"/>
      <c r="J2" s="123"/>
      <c r="K2" s="126"/>
      <c r="L2" s="125"/>
      <c r="M2" s="125"/>
      <c r="N2" s="126"/>
      <c r="O2" s="123"/>
      <c r="P2" s="126"/>
      <c r="Q2" s="122"/>
      <c r="R2" s="118"/>
    </row>
    <row r="3" spans="1:31">
      <c r="A3" s="123" t="s">
        <v>208</v>
      </c>
      <c r="B3" s="124"/>
      <c r="C3" s="123"/>
      <c r="D3" s="123"/>
      <c r="E3" s="123"/>
      <c r="F3" s="125"/>
      <c r="G3" s="125"/>
      <c r="H3" s="126"/>
      <c r="I3" s="125"/>
      <c r="J3" s="123"/>
      <c r="K3" s="126"/>
      <c r="L3" s="125"/>
      <c r="M3" s="125"/>
      <c r="N3" s="126"/>
      <c r="O3" s="123"/>
      <c r="P3" s="126"/>
      <c r="Q3" s="122"/>
      <c r="R3" s="118"/>
    </row>
    <row r="4" spans="1:31">
      <c r="A4" s="123" t="s">
        <v>235</v>
      </c>
      <c r="B4" s="124"/>
      <c r="C4" s="123"/>
      <c r="D4" s="123"/>
      <c r="E4" s="123"/>
      <c r="F4" s="125"/>
      <c r="G4" s="125"/>
      <c r="H4" s="126"/>
      <c r="I4" s="125"/>
      <c r="J4" s="123"/>
      <c r="K4" s="126"/>
      <c r="L4" s="125"/>
      <c r="M4" s="125"/>
      <c r="N4" s="126"/>
      <c r="O4" s="123"/>
      <c r="P4" s="126"/>
      <c r="Q4" s="122"/>
      <c r="R4" s="118"/>
    </row>
    <row r="5" spans="1:31">
      <c r="A5" s="96" t="s">
        <v>236</v>
      </c>
      <c r="B5" s="124"/>
      <c r="C5" s="123"/>
      <c r="D5" s="123"/>
      <c r="E5" s="123"/>
      <c r="F5" s="125"/>
      <c r="G5" s="125"/>
      <c r="H5" s="126"/>
      <c r="I5" s="125"/>
      <c r="J5" s="123"/>
      <c r="K5" s="126"/>
      <c r="L5" s="125"/>
      <c r="M5" s="125"/>
      <c r="N5" s="126"/>
      <c r="O5" s="123"/>
      <c r="P5" s="126"/>
      <c r="Q5" s="122"/>
      <c r="R5" s="118"/>
    </row>
    <row r="6" spans="1:31">
      <c r="A6" s="128"/>
      <c r="B6" s="124"/>
      <c r="C6" s="123"/>
      <c r="D6" s="123"/>
      <c r="E6" s="123"/>
      <c r="F6" s="125"/>
      <c r="G6" s="125"/>
      <c r="H6" s="126"/>
      <c r="I6" s="125"/>
      <c r="J6" s="123"/>
      <c r="K6" s="126"/>
      <c r="L6" s="125"/>
      <c r="M6" s="125"/>
      <c r="N6" s="125"/>
      <c r="O6" s="126"/>
      <c r="P6" s="123"/>
      <c r="Q6" s="126"/>
    </row>
    <row r="7" spans="1:31">
      <c r="A7" s="123" t="s">
        <v>195</v>
      </c>
      <c r="B7" s="124"/>
      <c r="C7" s="123"/>
      <c r="D7" s="123"/>
      <c r="E7" s="123"/>
      <c r="F7" s="125"/>
      <c r="G7" s="125"/>
      <c r="H7" s="126"/>
      <c r="I7" s="125"/>
      <c r="J7" s="123"/>
      <c r="K7" s="126"/>
      <c r="L7" s="356"/>
      <c r="M7" s="356"/>
      <c r="N7" s="356"/>
      <c r="O7" s="356"/>
      <c r="P7" s="356"/>
      <c r="Q7" s="356"/>
    </row>
    <row r="8" spans="1:31">
      <c r="A8" s="343" t="s">
        <v>109</v>
      </c>
      <c r="B8" s="338" t="s">
        <v>108</v>
      </c>
      <c r="C8" s="338" t="s">
        <v>196</v>
      </c>
      <c r="D8" s="338" t="s">
        <v>197</v>
      </c>
      <c r="E8" s="338"/>
      <c r="F8" s="338" t="s">
        <v>198</v>
      </c>
      <c r="G8" s="338"/>
      <c r="H8" s="338"/>
      <c r="I8" s="338" t="s">
        <v>2</v>
      </c>
      <c r="J8" s="338"/>
      <c r="K8" s="338"/>
      <c r="L8" s="339" t="s">
        <v>107</v>
      </c>
      <c r="M8" s="339"/>
      <c r="N8" s="339"/>
      <c r="O8" s="339"/>
      <c r="P8" s="339"/>
      <c r="Q8" s="339"/>
      <c r="R8" s="357" t="s">
        <v>106</v>
      </c>
    </row>
    <row r="9" spans="1:31">
      <c r="A9" s="343"/>
      <c r="B9" s="338"/>
      <c r="C9" s="338"/>
      <c r="D9" s="338" t="s">
        <v>199</v>
      </c>
      <c r="E9" s="338" t="s">
        <v>200</v>
      </c>
      <c r="F9" s="341" t="s">
        <v>4</v>
      </c>
      <c r="G9" s="338" t="s">
        <v>201</v>
      </c>
      <c r="H9" s="338"/>
      <c r="I9" s="341" t="s">
        <v>4</v>
      </c>
      <c r="J9" s="338" t="s">
        <v>105</v>
      </c>
      <c r="K9" s="338"/>
      <c r="L9" s="341" t="s">
        <v>104</v>
      </c>
      <c r="M9" s="341" t="s">
        <v>103</v>
      </c>
      <c r="N9" s="341"/>
      <c r="O9" s="341"/>
      <c r="P9" s="341" t="s">
        <v>3</v>
      </c>
      <c r="Q9" s="341"/>
      <c r="R9" s="357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</row>
    <row r="10" spans="1:31">
      <c r="A10" s="343"/>
      <c r="B10" s="338"/>
      <c r="C10" s="338"/>
      <c r="D10" s="338"/>
      <c r="E10" s="338"/>
      <c r="F10" s="341"/>
      <c r="G10" s="339" t="s">
        <v>102</v>
      </c>
      <c r="H10" s="340" t="s">
        <v>6</v>
      </c>
      <c r="I10" s="341"/>
      <c r="J10" s="343" t="s">
        <v>102</v>
      </c>
      <c r="K10" s="340" t="s">
        <v>6</v>
      </c>
      <c r="L10" s="341"/>
      <c r="M10" s="341" t="s">
        <v>101</v>
      </c>
      <c r="N10" s="341" t="s">
        <v>100</v>
      </c>
      <c r="O10" s="340" t="s">
        <v>6</v>
      </c>
      <c r="P10" s="339" t="s">
        <v>99</v>
      </c>
      <c r="Q10" s="342" t="s">
        <v>202</v>
      </c>
      <c r="R10" s="357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</row>
    <row r="11" spans="1:31">
      <c r="A11" s="343"/>
      <c r="B11" s="338"/>
      <c r="C11" s="338"/>
      <c r="D11" s="338"/>
      <c r="E11" s="338"/>
      <c r="F11" s="341"/>
      <c r="G11" s="339"/>
      <c r="H11" s="340"/>
      <c r="I11" s="341"/>
      <c r="J11" s="343"/>
      <c r="K11" s="340"/>
      <c r="L11" s="341"/>
      <c r="M11" s="339"/>
      <c r="N11" s="339"/>
      <c r="O11" s="340"/>
      <c r="P11" s="339"/>
      <c r="Q11" s="340"/>
      <c r="R11" s="357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</row>
    <row r="12" spans="1:31" ht="37.9" customHeight="1">
      <c r="A12" s="130" t="s">
        <v>210</v>
      </c>
      <c r="B12" s="130" t="s">
        <v>218</v>
      </c>
      <c r="C12" s="131"/>
      <c r="D12" s="131"/>
      <c r="E12" s="131"/>
      <c r="F12" s="132" t="e">
        <f>F14</f>
        <v>#REF!</v>
      </c>
      <c r="G12" s="132" t="e">
        <f>G14</f>
        <v>#REF!</v>
      </c>
      <c r="H12" s="133" t="e">
        <f>G12/F12</f>
        <v>#REF!</v>
      </c>
      <c r="I12" s="132">
        <v>4435</v>
      </c>
      <c r="J12" s="132">
        <v>4435</v>
      </c>
      <c r="K12" s="180">
        <v>1</v>
      </c>
      <c r="L12" s="132">
        <v>2883000</v>
      </c>
      <c r="M12" s="157">
        <v>2882750</v>
      </c>
      <c r="N12" s="132">
        <v>250</v>
      </c>
      <c r="O12" s="133">
        <f>M12/L12</f>
        <v>0.99991328477280605</v>
      </c>
      <c r="P12" s="157">
        <v>2882750</v>
      </c>
      <c r="Q12" s="135">
        <v>1</v>
      </c>
      <c r="R12" s="264" t="s">
        <v>78</v>
      </c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</row>
    <row r="13" spans="1:31" ht="40.5" customHeight="1">
      <c r="A13" s="130" t="s">
        <v>209</v>
      </c>
      <c r="B13" s="130"/>
      <c r="C13" s="131"/>
      <c r="D13" s="131"/>
      <c r="E13" s="131"/>
      <c r="F13" s="132" t="e">
        <f>F21</f>
        <v>#REF!</v>
      </c>
      <c r="G13" s="132" t="e">
        <f>G21</f>
        <v>#REF!</v>
      </c>
      <c r="H13" s="133" t="e">
        <f>G13/F13</f>
        <v>#REF!</v>
      </c>
      <c r="I13" s="132">
        <f>I15+I16+I18+I19+I20</f>
        <v>4633</v>
      </c>
      <c r="J13" s="132">
        <f>J15+J16+J18+J19+J20</f>
        <v>4633</v>
      </c>
      <c r="K13" s="180">
        <v>1</v>
      </c>
      <c r="L13" s="353">
        <v>5200000</v>
      </c>
      <c r="M13" s="132">
        <v>5126470</v>
      </c>
      <c r="N13" s="132">
        <v>73530</v>
      </c>
      <c r="O13" s="133"/>
      <c r="P13" s="347">
        <v>3305390</v>
      </c>
      <c r="Q13" s="350">
        <v>1</v>
      </c>
      <c r="R13" s="344" t="s">
        <v>78</v>
      </c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</row>
    <row r="14" spans="1:31" ht="47.25" customHeight="1">
      <c r="A14" s="184" t="s">
        <v>213</v>
      </c>
      <c r="B14" s="138"/>
      <c r="C14" s="139"/>
      <c r="D14" s="139"/>
      <c r="E14" s="139"/>
      <c r="F14" s="116" t="e">
        <f>#REF!+#REF!+#REF!</f>
        <v>#REF!</v>
      </c>
      <c r="G14" s="116" t="e">
        <f>#REF!+#REF!+#REF!</f>
        <v>#REF!</v>
      </c>
      <c r="H14" s="140" t="e">
        <f>G14/F14</f>
        <v>#REF!</v>
      </c>
      <c r="I14" s="116"/>
      <c r="J14" s="116"/>
      <c r="K14" s="181"/>
      <c r="L14" s="354"/>
      <c r="M14" s="358">
        <v>3305390</v>
      </c>
      <c r="N14" s="361">
        <f>N23</f>
        <v>0</v>
      </c>
      <c r="O14" s="364"/>
      <c r="P14" s="348"/>
      <c r="Q14" s="351"/>
      <c r="R14" s="345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</row>
    <row r="15" spans="1:31" ht="24.75" customHeight="1">
      <c r="A15" s="184" t="s">
        <v>211</v>
      </c>
      <c r="B15" s="138" t="s">
        <v>160</v>
      </c>
      <c r="C15" s="139"/>
      <c r="D15" s="139"/>
      <c r="E15" s="139"/>
      <c r="F15" s="116"/>
      <c r="G15" s="116"/>
      <c r="H15" s="140"/>
      <c r="I15" s="116">
        <v>1655</v>
      </c>
      <c r="J15" s="116">
        <v>1655</v>
      </c>
      <c r="K15" s="181">
        <v>1</v>
      </c>
      <c r="L15" s="354"/>
      <c r="M15" s="359"/>
      <c r="N15" s="362"/>
      <c r="O15" s="365"/>
      <c r="P15" s="348"/>
      <c r="Q15" s="351"/>
      <c r="R15" s="345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</row>
    <row r="16" spans="1:31" ht="24.75" customHeight="1">
      <c r="A16" s="184" t="s">
        <v>212</v>
      </c>
      <c r="B16" s="138" t="s">
        <v>160</v>
      </c>
      <c r="C16" s="139"/>
      <c r="D16" s="139"/>
      <c r="E16" s="139"/>
      <c r="F16" s="116"/>
      <c r="G16" s="116"/>
      <c r="H16" s="140"/>
      <c r="I16" s="116">
        <v>400</v>
      </c>
      <c r="J16" s="116">
        <v>400</v>
      </c>
      <c r="K16" s="181">
        <v>1</v>
      </c>
      <c r="L16" s="354"/>
      <c r="M16" s="359"/>
      <c r="N16" s="362"/>
      <c r="O16" s="365"/>
      <c r="P16" s="348"/>
      <c r="Q16" s="351"/>
      <c r="R16" s="345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</row>
    <row r="17" spans="1:31" ht="41.25" customHeight="1">
      <c r="A17" s="184" t="s">
        <v>214</v>
      </c>
      <c r="B17" s="138"/>
      <c r="C17" s="139"/>
      <c r="D17" s="139"/>
      <c r="E17" s="139"/>
      <c r="F17" s="116"/>
      <c r="G17" s="116"/>
      <c r="H17" s="140"/>
      <c r="I17" s="116"/>
      <c r="J17" s="116"/>
      <c r="K17" s="181"/>
      <c r="L17" s="354"/>
      <c r="M17" s="359"/>
      <c r="N17" s="362"/>
      <c r="O17" s="365"/>
      <c r="P17" s="348"/>
      <c r="Q17" s="351"/>
      <c r="R17" s="345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</row>
    <row r="18" spans="1:31" ht="24.75" customHeight="1">
      <c r="A18" s="184" t="s">
        <v>217</v>
      </c>
      <c r="B18" s="138" t="s">
        <v>160</v>
      </c>
      <c r="C18" s="139"/>
      <c r="D18" s="139"/>
      <c r="E18" s="139"/>
      <c r="F18" s="116"/>
      <c r="G18" s="116"/>
      <c r="H18" s="140"/>
      <c r="I18" s="116">
        <v>430</v>
      </c>
      <c r="J18" s="116">
        <v>430</v>
      </c>
      <c r="K18" s="181">
        <v>1</v>
      </c>
      <c r="L18" s="354"/>
      <c r="M18" s="359"/>
      <c r="N18" s="362"/>
      <c r="O18" s="365"/>
      <c r="P18" s="348"/>
      <c r="Q18" s="351"/>
      <c r="R18" s="345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</row>
    <row r="19" spans="1:31" ht="24.75" customHeight="1">
      <c r="A19" s="184" t="s">
        <v>216</v>
      </c>
      <c r="B19" s="138" t="s">
        <v>160</v>
      </c>
      <c r="C19" s="139"/>
      <c r="D19" s="139"/>
      <c r="E19" s="139"/>
      <c r="F19" s="116"/>
      <c r="G19" s="116"/>
      <c r="H19" s="140"/>
      <c r="I19" s="116">
        <v>430</v>
      </c>
      <c r="J19" s="116">
        <v>430</v>
      </c>
      <c r="K19" s="181">
        <v>1</v>
      </c>
      <c r="L19" s="354"/>
      <c r="M19" s="360"/>
      <c r="N19" s="363"/>
      <c r="O19" s="366"/>
      <c r="P19" s="349"/>
      <c r="Q19" s="352"/>
      <c r="R19" s="346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</row>
    <row r="20" spans="1:31" ht="82.5" customHeight="1">
      <c r="A20" s="184" t="s">
        <v>215</v>
      </c>
      <c r="B20" s="138" t="s">
        <v>160</v>
      </c>
      <c r="C20" s="139"/>
      <c r="D20" s="139"/>
      <c r="E20" s="139"/>
      <c r="F20" s="116"/>
      <c r="G20" s="116"/>
      <c r="H20" s="140"/>
      <c r="I20" s="116">
        <v>1718</v>
      </c>
      <c r="J20" s="116">
        <v>1718</v>
      </c>
      <c r="K20" s="181">
        <v>1</v>
      </c>
      <c r="L20" s="355"/>
      <c r="M20" s="116">
        <v>1821080</v>
      </c>
      <c r="N20" s="141">
        <f>N14</f>
        <v>0</v>
      </c>
      <c r="O20" s="117"/>
      <c r="P20" s="142">
        <v>1821080</v>
      </c>
      <c r="Q20" s="143">
        <v>1</v>
      </c>
      <c r="R20" s="265" t="s">
        <v>239</v>
      </c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</row>
    <row r="21" spans="1:31" s="145" customFormat="1" ht="22.5" customHeight="1">
      <c r="A21" s="185" t="s">
        <v>203</v>
      </c>
      <c r="B21" s="185"/>
      <c r="C21" s="186"/>
      <c r="D21" s="186"/>
      <c r="E21" s="187"/>
      <c r="F21" s="188" t="e">
        <f>#REF!+#REF!+#REF!</f>
        <v>#REF!</v>
      </c>
      <c r="G21" s="188" t="e">
        <f>#REF!+#REF!+#REF!</f>
        <v>#REF!</v>
      </c>
      <c r="H21" s="188"/>
      <c r="I21" s="189">
        <f>I12+I13</f>
        <v>9068</v>
      </c>
      <c r="J21" s="189">
        <f>J12+J13</f>
        <v>9068</v>
      </c>
      <c r="K21" s="154"/>
      <c r="L21" s="189">
        <f>L12+L13</f>
        <v>8083000</v>
      </c>
      <c r="M21" s="189">
        <f>M12+M13</f>
        <v>8009220</v>
      </c>
      <c r="N21" s="189">
        <f>L21-M21</f>
        <v>73780</v>
      </c>
      <c r="O21" s="189">
        <f t="shared" ref="O21" si="0">O14</f>
        <v>0</v>
      </c>
      <c r="P21" s="189">
        <f>P12+P13+P20</f>
        <v>8009220</v>
      </c>
      <c r="Q21" s="155"/>
      <c r="R21" s="187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</row>
    <row r="22" spans="1:31"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</row>
    <row r="23" spans="1:31" s="127" customFormat="1">
      <c r="A23" s="127" t="s">
        <v>176</v>
      </c>
      <c r="C23" s="127" t="s">
        <v>177</v>
      </c>
      <c r="E23" s="127" t="s">
        <v>204</v>
      </c>
      <c r="H23" s="146"/>
      <c r="I23" s="127" t="s">
        <v>177</v>
      </c>
      <c r="L23" s="127" t="s">
        <v>178</v>
      </c>
      <c r="O23" s="146"/>
      <c r="Q23" s="127" t="s">
        <v>179</v>
      </c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</row>
    <row r="24" spans="1:31" s="127" customFormat="1">
      <c r="E24" s="147"/>
      <c r="H24" s="148"/>
      <c r="O24" s="148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</row>
    <row r="25" spans="1:31" s="127" customFormat="1">
      <c r="E25" s="147"/>
      <c r="H25" s="148"/>
      <c r="O25" s="148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</row>
    <row r="26" spans="1:31" s="127" customFormat="1"/>
    <row r="27" spans="1:31" s="146" customFormat="1">
      <c r="A27" s="146" t="s">
        <v>230</v>
      </c>
      <c r="C27" s="146" t="s">
        <v>205</v>
      </c>
      <c r="E27" s="146" t="s">
        <v>182</v>
      </c>
      <c r="H27" s="146" t="s">
        <v>183</v>
      </c>
      <c r="I27" s="146" t="s">
        <v>181</v>
      </c>
      <c r="L27" s="146" t="s">
        <v>238</v>
      </c>
      <c r="N27" s="146" t="s">
        <v>207</v>
      </c>
      <c r="Q27" s="146" t="s">
        <v>193</v>
      </c>
    </row>
    <row r="28" spans="1:31" s="148" customFormat="1">
      <c r="A28" s="148" t="s">
        <v>184</v>
      </c>
      <c r="C28" s="148" t="s">
        <v>185</v>
      </c>
      <c r="E28" s="148" t="s">
        <v>186</v>
      </c>
      <c r="H28" s="148" t="s">
        <v>187</v>
      </c>
      <c r="I28" s="148" t="s">
        <v>185</v>
      </c>
      <c r="L28" s="148" t="s">
        <v>219</v>
      </c>
      <c r="N28" s="148" t="s">
        <v>220</v>
      </c>
      <c r="Q28" s="148" t="s">
        <v>194</v>
      </c>
    </row>
    <row r="29" spans="1:31">
      <c r="I29" s="127"/>
      <c r="J29" s="127"/>
      <c r="K29" s="127"/>
      <c r="L29" s="127"/>
      <c r="M29" s="127"/>
      <c r="N29" s="127"/>
      <c r="O29" s="127"/>
      <c r="P29" s="127"/>
      <c r="Q29" s="87"/>
    </row>
    <row r="32" spans="1:31">
      <c r="B32" s="118"/>
      <c r="E32" s="120"/>
      <c r="G32" s="121"/>
      <c r="H32" s="120"/>
      <c r="I32" s="118"/>
      <c r="J32" s="121"/>
      <c r="K32" s="120"/>
      <c r="N32" s="121"/>
      <c r="O32" s="120"/>
      <c r="P32" s="121"/>
      <c r="Q32" s="122"/>
      <c r="R32" s="118"/>
    </row>
  </sheetData>
  <sheetProtection algorithmName="SHA-512" hashValue="5ogvS51xnDTaJkhOI03+/sFl8o3UhQw/Xwc5BB61iqg1pLpATsTH/6MUeguIhULDaWNnSvvv34aYL4CNnORwgg==" saltValue="/RCum23WtZZvXcXYRWdljQ==" spinCount="100000" sheet="1" objects="1" scenarios="1"/>
  <mergeCells count="34">
    <mergeCell ref="R13:R19"/>
    <mergeCell ref="P13:P19"/>
    <mergeCell ref="Q13:Q19"/>
    <mergeCell ref="L13:L20"/>
    <mergeCell ref="L7:Q7"/>
    <mergeCell ref="R8:R11"/>
    <mergeCell ref="O10:O11"/>
    <mergeCell ref="M14:M19"/>
    <mergeCell ref="N14:N19"/>
    <mergeCell ref="O14:O19"/>
    <mergeCell ref="A8:A11"/>
    <mergeCell ref="B8:B11"/>
    <mergeCell ref="C8:C11"/>
    <mergeCell ref="D8:E8"/>
    <mergeCell ref="F8:H8"/>
    <mergeCell ref="D9:D11"/>
    <mergeCell ref="E9:E11"/>
    <mergeCell ref="F9:F11"/>
    <mergeCell ref="I8:K8"/>
    <mergeCell ref="L8:Q8"/>
    <mergeCell ref="G10:G11"/>
    <mergeCell ref="H10:H11"/>
    <mergeCell ref="P10:P11"/>
    <mergeCell ref="G9:H9"/>
    <mergeCell ref="I9:I11"/>
    <mergeCell ref="J9:K9"/>
    <mergeCell ref="L9:L11"/>
    <mergeCell ref="M9:O9"/>
    <mergeCell ref="P9:Q9"/>
    <mergeCell ref="Q10:Q11"/>
    <mergeCell ref="J10:J11"/>
    <mergeCell ref="K10:K11"/>
    <mergeCell ref="M10:M11"/>
    <mergeCell ref="N10:N11"/>
  </mergeCells>
  <pageMargins left="0.19685039370078741" right="0.19685039370078741" top="0.19685039370078741" bottom="0.19685039370078741" header="0.19685039370078741" footer="0.19685039370078741"/>
  <pageSetup paperSize="10000" scale="67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2"/>
  <sheetViews>
    <sheetView view="pageBreakPreview" zoomScaleNormal="100" zoomScaleSheetLayoutView="100" workbookViewId="0">
      <selection activeCell="Q13" sqref="Q13"/>
    </sheetView>
  </sheetViews>
  <sheetFormatPr defaultColWidth="8.85546875" defaultRowHeight="15.75"/>
  <cols>
    <col min="1" max="1" width="37.42578125" style="118" customWidth="1"/>
    <col min="2" max="2" width="17.28515625" style="119" customWidth="1"/>
    <col min="3" max="3" width="24" style="118" hidden="1" customWidth="1"/>
    <col min="4" max="5" width="16.85546875" style="118" hidden="1" customWidth="1"/>
    <col min="6" max="7" width="17.140625" style="120" hidden="1" customWidth="1"/>
    <col min="8" max="8" width="5.42578125" style="121" hidden="1" customWidth="1"/>
    <col min="9" max="9" width="15" style="120" customWidth="1"/>
    <col min="10" max="10" width="18.42578125" style="118" customWidth="1"/>
    <col min="11" max="11" width="11.28515625" style="121" customWidth="1"/>
    <col min="12" max="12" width="15.42578125" style="120" customWidth="1"/>
    <col min="13" max="13" width="21.28515625" style="120" customWidth="1"/>
    <col min="14" max="14" width="22.140625" style="120" customWidth="1"/>
    <col min="15" max="15" width="16.42578125" style="121" hidden="1" customWidth="1"/>
    <col min="16" max="16" width="18.140625" style="120" customWidth="1"/>
    <col min="17" max="17" width="26" style="121" customWidth="1"/>
    <col min="18" max="18" width="25.7109375" style="122" customWidth="1"/>
    <col min="19" max="19" width="32.140625" style="118" customWidth="1"/>
    <col min="20" max="256" width="11.42578125" style="118" customWidth="1"/>
    <col min="257" max="16384" width="8.85546875" style="118"/>
  </cols>
  <sheetData>
    <row r="1" spans="1:31">
      <c r="A1" s="118" t="s">
        <v>0</v>
      </c>
    </row>
    <row r="2" spans="1:31">
      <c r="A2" s="123" t="s">
        <v>110</v>
      </c>
      <c r="B2" s="124"/>
      <c r="C2" s="123"/>
      <c r="D2" s="123"/>
      <c r="E2" s="123"/>
      <c r="F2" s="125"/>
      <c r="G2" s="125"/>
      <c r="H2" s="126"/>
      <c r="I2" s="125"/>
      <c r="J2" s="123"/>
      <c r="K2" s="126"/>
      <c r="L2" s="125"/>
      <c r="M2" s="125"/>
      <c r="N2" s="125"/>
      <c r="O2" s="126"/>
      <c r="P2" s="123"/>
      <c r="Q2" s="126"/>
    </row>
    <row r="3" spans="1:31">
      <c r="A3" s="123" t="s">
        <v>248</v>
      </c>
      <c r="B3" s="124"/>
      <c r="C3" s="123"/>
      <c r="D3" s="123"/>
      <c r="E3" s="123"/>
      <c r="F3" s="125"/>
      <c r="G3" s="125"/>
      <c r="H3" s="126"/>
      <c r="I3" s="125"/>
      <c r="J3" s="123"/>
      <c r="K3" s="126"/>
      <c r="L3" s="125"/>
      <c r="M3" s="125"/>
      <c r="N3" s="125"/>
      <c r="O3" s="126"/>
      <c r="P3" s="123"/>
      <c r="Q3" s="126"/>
    </row>
    <row r="4" spans="1:31">
      <c r="A4" s="123" t="s">
        <v>241</v>
      </c>
      <c r="B4" s="124"/>
      <c r="C4" s="123"/>
      <c r="D4" s="123"/>
      <c r="E4" s="123"/>
      <c r="F4" s="125"/>
      <c r="G4" s="125"/>
      <c r="H4" s="126"/>
      <c r="I4" s="125"/>
      <c r="J4" s="123"/>
      <c r="K4" s="126"/>
      <c r="L4" s="125"/>
      <c r="M4" s="125"/>
      <c r="N4" s="125"/>
      <c r="O4" s="126"/>
      <c r="P4" s="123"/>
      <c r="Q4" s="126"/>
    </row>
    <row r="5" spans="1:31">
      <c r="A5" s="96" t="s">
        <v>258</v>
      </c>
      <c r="B5" s="124"/>
      <c r="C5" s="123"/>
      <c r="D5" s="123"/>
      <c r="E5" s="123"/>
      <c r="F5" s="125"/>
      <c r="G5" s="125"/>
      <c r="H5" s="126"/>
      <c r="I5" s="125"/>
      <c r="J5" s="123"/>
      <c r="K5" s="126"/>
      <c r="L5" s="125"/>
      <c r="M5" s="125"/>
      <c r="N5" s="125"/>
      <c r="O5" s="126"/>
      <c r="P5" s="123"/>
      <c r="Q5" s="126"/>
    </row>
    <row r="6" spans="1:31">
      <c r="A6" s="127"/>
      <c r="B6" s="124"/>
      <c r="C6" s="123"/>
      <c r="D6" s="123"/>
      <c r="E6" s="123"/>
      <c r="F6" s="125"/>
      <c r="G6" s="125"/>
      <c r="H6" s="126"/>
      <c r="I6" s="125"/>
      <c r="J6" s="123"/>
      <c r="K6" s="126"/>
      <c r="L6" s="125"/>
      <c r="M6" s="125"/>
      <c r="N6" s="125"/>
      <c r="O6" s="126"/>
      <c r="P6" s="123"/>
      <c r="Q6" s="126"/>
    </row>
    <row r="7" spans="1:31">
      <c r="A7" s="123" t="s">
        <v>195</v>
      </c>
      <c r="B7" s="124"/>
      <c r="C7" s="123"/>
      <c r="D7" s="123"/>
      <c r="E7" s="123"/>
      <c r="F7" s="125"/>
      <c r="G7" s="125"/>
      <c r="H7" s="126"/>
      <c r="I7" s="125"/>
      <c r="J7" s="123"/>
      <c r="K7" s="126"/>
      <c r="L7" s="356"/>
      <c r="M7" s="356"/>
      <c r="N7" s="356"/>
      <c r="O7" s="356"/>
      <c r="P7" s="356"/>
      <c r="Q7" s="356"/>
    </row>
    <row r="8" spans="1:31">
      <c r="A8" s="367" t="s">
        <v>109</v>
      </c>
      <c r="B8" s="368" t="s">
        <v>108</v>
      </c>
      <c r="C8" s="368" t="s">
        <v>196</v>
      </c>
      <c r="D8" s="368" t="s">
        <v>197</v>
      </c>
      <c r="E8" s="368"/>
      <c r="F8" s="368" t="s">
        <v>198</v>
      </c>
      <c r="G8" s="368"/>
      <c r="H8" s="368"/>
      <c r="I8" s="368" t="s">
        <v>2</v>
      </c>
      <c r="J8" s="368"/>
      <c r="K8" s="368"/>
      <c r="L8" s="369" t="s">
        <v>107</v>
      </c>
      <c r="M8" s="369"/>
      <c r="N8" s="369"/>
      <c r="O8" s="369"/>
      <c r="P8" s="369"/>
      <c r="Q8" s="369"/>
      <c r="R8" s="368" t="s">
        <v>106</v>
      </c>
    </row>
    <row r="9" spans="1:31">
      <c r="A9" s="367"/>
      <c r="B9" s="368"/>
      <c r="C9" s="368"/>
      <c r="D9" s="368" t="s">
        <v>199</v>
      </c>
      <c r="E9" s="368" t="s">
        <v>200</v>
      </c>
      <c r="F9" s="371" t="s">
        <v>4</v>
      </c>
      <c r="G9" s="368" t="s">
        <v>201</v>
      </c>
      <c r="H9" s="368"/>
      <c r="I9" s="371" t="s">
        <v>4</v>
      </c>
      <c r="J9" s="368" t="s">
        <v>105</v>
      </c>
      <c r="K9" s="368"/>
      <c r="L9" s="371" t="s">
        <v>104</v>
      </c>
      <c r="M9" s="371" t="s">
        <v>103</v>
      </c>
      <c r="N9" s="371"/>
      <c r="O9" s="371"/>
      <c r="P9" s="371" t="s">
        <v>3</v>
      </c>
      <c r="Q9" s="371"/>
      <c r="R9" s="368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</row>
    <row r="10" spans="1:31">
      <c r="A10" s="367"/>
      <c r="B10" s="368"/>
      <c r="C10" s="368"/>
      <c r="D10" s="368"/>
      <c r="E10" s="368"/>
      <c r="F10" s="371"/>
      <c r="G10" s="369" t="s">
        <v>102</v>
      </c>
      <c r="H10" s="370" t="s">
        <v>6</v>
      </c>
      <c r="I10" s="371"/>
      <c r="J10" s="367" t="s">
        <v>102</v>
      </c>
      <c r="K10" s="370" t="s">
        <v>6</v>
      </c>
      <c r="L10" s="371"/>
      <c r="M10" s="371" t="s">
        <v>101</v>
      </c>
      <c r="N10" s="371" t="s">
        <v>100</v>
      </c>
      <c r="O10" s="370" t="s">
        <v>6</v>
      </c>
      <c r="P10" s="369" t="s">
        <v>99</v>
      </c>
      <c r="Q10" s="372" t="s">
        <v>202</v>
      </c>
      <c r="R10" s="368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</row>
    <row r="11" spans="1:31" ht="39.75" customHeight="1">
      <c r="A11" s="367"/>
      <c r="B11" s="368"/>
      <c r="C11" s="368"/>
      <c r="D11" s="368"/>
      <c r="E11" s="368"/>
      <c r="F11" s="371"/>
      <c r="G11" s="369"/>
      <c r="H11" s="370"/>
      <c r="I11" s="371"/>
      <c r="J11" s="367"/>
      <c r="K11" s="370"/>
      <c r="L11" s="371"/>
      <c r="M11" s="369"/>
      <c r="N11" s="369"/>
      <c r="O11" s="370"/>
      <c r="P11" s="369"/>
      <c r="Q11" s="370"/>
      <c r="R11" s="368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</row>
    <row r="12" spans="1:31" s="123" customFormat="1">
      <c r="A12" s="279"/>
      <c r="B12" s="280"/>
      <c r="C12" s="281"/>
      <c r="D12" s="281"/>
      <c r="E12" s="281"/>
      <c r="F12" s="282" t="e">
        <f>F13</f>
        <v>#REF!</v>
      </c>
      <c r="G12" s="282" t="e">
        <f>G13</f>
        <v>#REF!</v>
      </c>
      <c r="H12" s="283" t="e">
        <f>G12/F12</f>
        <v>#REF!</v>
      </c>
      <c r="I12" s="282">
        <f>I13</f>
        <v>150</v>
      </c>
      <c r="J12" s="282">
        <f>J13</f>
        <v>150</v>
      </c>
      <c r="K12" s="284"/>
      <c r="L12" s="282">
        <f>L13</f>
        <v>9450000</v>
      </c>
      <c r="M12" s="282">
        <f>M13</f>
        <v>9450000</v>
      </c>
      <c r="N12" s="282">
        <f>L12-M12</f>
        <v>0</v>
      </c>
      <c r="O12" s="283">
        <f>M12/L12</f>
        <v>1</v>
      </c>
      <c r="P12" s="285" t="str">
        <f>P13</f>
        <v>-</v>
      </c>
      <c r="Q12" s="283"/>
      <c r="R12" s="286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</row>
    <row r="13" spans="1:31" ht="81.75" customHeight="1">
      <c r="A13" s="184" t="s">
        <v>242</v>
      </c>
      <c r="B13" s="287" t="s">
        <v>243</v>
      </c>
      <c r="C13" s="139"/>
      <c r="D13" s="139"/>
      <c r="E13" s="139"/>
      <c r="F13" s="116" t="e">
        <f>#REF!+#REF!+#REF!</f>
        <v>#REF!</v>
      </c>
      <c r="G13" s="116" t="e">
        <f>#REF!+#REF!+#REF!</f>
        <v>#REF!</v>
      </c>
      <c r="H13" s="140" t="e">
        <f>G13/F13</f>
        <v>#REF!</v>
      </c>
      <c r="I13" s="116">
        <v>150</v>
      </c>
      <c r="J13" s="116">
        <v>150</v>
      </c>
      <c r="K13" s="180">
        <v>1</v>
      </c>
      <c r="L13" s="116">
        <v>9450000</v>
      </c>
      <c r="M13" s="116">
        <v>9450000</v>
      </c>
      <c r="N13" s="316" t="s">
        <v>259</v>
      </c>
      <c r="O13" s="317" t="e">
        <f>#REF!</f>
        <v>#REF!</v>
      </c>
      <c r="P13" s="316" t="s">
        <v>259</v>
      </c>
      <c r="Q13" s="263" t="s">
        <v>259</v>
      </c>
      <c r="R13" s="198" t="s">
        <v>260</v>
      </c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</row>
    <row r="14" spans="1:31" s="145" customFormat="1" ht="29.25" customHeight="1">
      <c r="A14" s="272" t="s">
        <v>203</v>
      </c>
      <c r="B14" s="272"/>
      <c r="C14" s="273"/>
      <c r="D14" s="273"/>
      <c r="E14" s="274"/>
      <c r="F14" s="275" t="e">
        <f>#REF!+#REF!+#REF!</f>
        <v>#REF!</v>
      </c>
      <c r="G14" s="275" t="e">
        <f>#REF!+#REF!+#REF!</f>
        <v>#REF!</v>
      </c>
      <c r="H14" s="275"/>
      <c r="I14" s="276">
        <f>I13</f>
        <v>150</v>
      </c>
      <c r="J14" s="276">
        <f t="shared" ref="J14:P14" si="0">J13</f>
        <v>150</v>
      </c>
      <c r="K14" s="277">
        <f>J14/I14</f>
        <v>1</v>
      </c>
      <c r="L14" s="276">
        <f t="shared" si="0"/>
        <v>9450000</v>
      </c>
      <c r="M14" s="276">
        <f t="shared" si="0"/>
        <v>9450000</v>
      </c>
      <c r="N14" s="276" t="str">
        <f t="shared" si="0"/>
        <v>-</v>
      </c>
      <c r="O14" s="276" t="e">
        <f t="shared" si="0"/>
        <v>#REF!</v>
      </c>
      <c r="P14" s="276" t="str">
        <f t="shared" si="0"/>
        <v>-</v>
      </c>
      <c r="Q14" s="278"/>
      <c r="R14" s="27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</row>
    <row r="15" spans="1:31"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</row>
    <row r="16" spans="1:31" s="127" customFormat="1">
      <c r="A16" s="127" t="s">
        <v>176</v>
      </c>
      <c r="C16" s="127" t="s">
        <v>177</v>
      </c>
      <c r="E16" s="127" t="s">
        <v>204</v>
      </c>
      <c r="H16" s="146"/>
      <c r="I16" s="127" t="s">
        <v>177</v>
      </c>
      <c r="L16" s="127" t="s">
        <v>178</v>
      </c>
      <c r="O16" s="146"/>
      <c r="P16" s="127" t="s">
        <v>98</v>
      </c>
      <c r="Q16" s="127" t="s">
        <v>179</v>
      </c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</row>
    <row r="17" spans="1:31" s="127" customFormat="1">
      <c r="H17" s="146"/>
      <c r="O17" s="146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</row>
    <row r="18" spans="1:31" s="127" customFormat="1">
      <c r="E18" s="147"/>
      <c r="H18" s="148"/>
      <c r="O18" s="148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</row>
    <row r="19" spans="1:31" s="127" customFormat="1"/>
    <row r="20" spans="1:31" s="146" customFormat="1">
      <c r="A20" s="146" t="s">
        <v>230</v>
      </c>
      <c r="C20" s="146" t="s">
        <v>205</v>
      </c>
      <c r="E20" s="146" t="s">
        <v>182</v>
      </c>
      <c r="H20" s="146" t="s">
        <v>183</v>
      </c>
      <c r="I20" s="146" t="s">
        <v>181</v>
      </c>
      <c r="L20" s="146" t="s">
        <v>238</v>
      </c>
      <c r="N20" s="146" t="s">
        <v>207</v>
      </c>
      <c r="O20" s="146" t="s">
        <v>183</v>
      </c>
      <c r="Q20" s="146" t="s">
        <v>193</v>
      </c>
    </row>
    <row r="21" spans="1:31" s="148" customFormat="1">
      <c r="A21" s="148" t="s">
        <v>184</v>
      </c>
      <c r="C21" s="148" t="s">
        <v>185</v>
      </c>
      <c r="E21" s="148" t="s">
        <v>186</v>
      </c>
      <c r="H21" s="148" t="s">
        <v>187</v>
      </c>
      <c r="I21" s="148" t="s">
        <v>185</v>
      </c>
      <c r="L21" s="148" t="s">
        <v>219</v>
      </c>
      <c r="N21" s="148" t="s">
        <v>220</v>
      </c>
      <c r="O21" s="148" t="s">
        <v>187</v>
      </c>
      <c r="Q21" s="148" t="s">
        <v>194</v>
      </c>
    </row>
    <row r="22" spans="1:31">
      <c r="I22" s="127"/>
      <c r="J22" s="127"/>
      <c r="K22" s="127"/>
      <c r="L22" s="127"/>
      <c r="M22" s="127"/>
      <c r="N22" s="127"/>
      <c r="O22" s="127"/>
      <c r="P22" s="127"/>
    </row>
  </sheetData>
  <sheetProtection algorithmName="SHA-512" hashValue="8s2lRkrtRsQcjIAlpMsEeiBoyt3cWhWTGGaWQWKsbvrvEKiLCuTfduu8qGI8BvqFhEVfb5xdIY0eueWsjFnrCA==" saltValue="OdMtDO7wXm9y0rSGx9ffJg==" spinCount="100000" sheet="1" objects="1" scenarios="1"/>
  <mergeCells count="27">
    <mergeCell ref="R8:R11"/>
    <mergeCell ref="D9:D11"/>
    <mergeCell ref="E9:E11"/>
    <mergeCell ref="F9:F11"/>
    <mergeCell ref="G9:H9"/>
    <mergeCell ref="I9:I11"/>
    <mergeCell ref="J9:K9"/>
    <mergeCell ref="L9:L11"/>
    <mergeCell ref="M9:O9"/>
    <mergeCell ref="P9:Q9"/>
    <mergeCell ref="Q10:Q11"/>
    <mergeCell ref="J10:J11"/>
    <mergeCell ref="K10:K11"/>
    <mergeCell ref="M10:M11"/>
    <mergeCell ref="N10:N11"/>
    <mergeCell ref="O10:O11"/>
    <mergeCell ref="L7:Q7"/>
    <mergeCell ref="A8:A11"/>
    <mergeCell ref="B8:B11"/>
    <mergeCell ref="C8:C11"/>
    <mergeCell ref="D8:E8"/>
    <mergeCell ref="F8:H8"/>
    <mergeCell ref="I8:K8"/>
    <mergeCell ref="L8:Q8"/>
    <mergeCell ref="G10:G11"/>
    <mergeCell ref="H10:H11"/>
    <mergeCell ref="P10:P11"/>
  </mergeCells>
  <pageMargins left="0.19685039370078741" right="0.19685039370078741" top="0.19685039370078741" bottom="0.19685039370078741" header="0.19685039370078741" footer="0.19685039370078741"/>
  <pageSetup paperSize="14" scale="71" orientation="landscape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2"/>
  <sheetViews>
    <sheetView view="pageBreakPreview" zoomScaleNormal="100" zoomScaleSheetLayoutView="100" workbookViewId="0">
      <selection activeCell="K16" sqref="K16"/>
    </sheetView>
  </sheetViews>
  <sheetFormatPr defaultColWidth="8.85546875" defaultRowHeight="15.75"/>
  <cols>
    <col min="1" max="1" width="37.42578125" style="118" customWidth="1"/>
    <col min="2" max="2" width="17.28515625" style="119" customWidth="1"/>
    <col min="3" max="3" width="24" style="118" hidden="1" customWidth="1"/>
    <col min="4" max="5" width="16.85546875" style="118" hidden="1" customWidth="1"/>
    <col min="6" max="7" width="17.140625" style="120" hidden="1" customWidth="1"/>
    <col min="8" max="8" width="17.140625" style="121" hidden="1" customWidth="1"/>
    <col min="9" max="9" width="15" style="120" customWidth="1"/>
    <col min="10" max="10" width="18.42578125" style="118" customWidth="1"/>
    <col min="11" max="11" width="11.28515625" style="121" customWidth="1"/>
    <col min="12" max="12" width="15.42578125" style="120" customWidth="1"/>
    <col min="13" max="13" width="21.28515625" style="120" customWidth="1"/>
    <col min="14" max="14" width="22.140625" style="120" customWidth="1"/>
    <col min="15" max="15" width="16.42578125" style="121" hidden="1" customWidth="1"/>
    <col min="16" max="16" width="18.140625" style="120" customWidth="1"/>
    <col min="17" max="17" width="26" style="121" customWidth="1"/>
    <col min="18" max="18" width="25.7109375" style="122" customWidth="1"/>
    <col min="19" max="19" width="32.140625" style="118" customWidth="1"/>
    <col min="20" max="256" width="11.42578125" style="118" customWidth="1"/>
    <col min="257" max="16384" width="8.85546875" style="118"/>
  </cols>
  <sheetData>
    <row r="1" spans="1:31">
      <c r="A1" s="118" t="s">
        <v>0</v>
      </c>
    </row>
    <row r="2" spans="1:31">
      <c r="A2" s="123" t="s">
        <v>110</v>
      </c>
      <c r="B2" s="124"/>
      <c r="C2" s="123"/>
      <c r="D2" s="123"/>
      <c r="E2" s="123"/>
      <c r="F2" s="125"/>
      <c r="G2" s="125"/>
      <c r="H2" s="126"/>
      <c r="I2" s="125"/>
      <c r="J2" s="123"/>
      <c r="K2" s="126"/>
      <c r="L2" s="125"/>
      <c r="M2" s="125"/>
      <c r="N2" s="125"/>
      <c r="O2" s="126"/>
      <c r="P2" s="123"/>
      <c r="Q2" s="126"/>
    </row>
    <row r="3" spans="1:31">
      <c r="A3" s="123" t="s">
        <v>244</v>
      </c>
      <c r="B3" s="124"/>
      <c r="C3" s="123"/>
      <c r="D3" s="123"/>
      <c r="E3" s="123"/>
      <c r="F3" s="125"/>
      <c r="G3" s="125"/>
      <c r="H3" s="126"/>
      <c r="I3" s="125"/>
      <c r="J3" s="123"/>
      <c r="K3" s="126"/>
      <c r="L3" s="125"/>
      <c r="M3" s="125"/>
      <c r="N3" s="125"/>
      <c r="O3" s="126"/>
      <c r="P3" s="123"/>
      <c r="Q3" s="126"/>
    </row>
    <row r="4" spans="1:31">
      <c r="A4" s="123" t="s">
        <v>245</v>
      </c>
      <c r="B4" s="124"/>
      <c r="C4" s="123"/>
      <c r="D4" s="123"/>
      <c r="E4" s="123"/>
      <c r="F4" s="125"/>
      <c r="G4" s="125"/>
      <c r="H4" s="126"/>
      <c r="I4" s="125"/>
      <c r="J4" s="123"/>
      <c r="K4" s="126"/>
      <c r="L4" s="125"/>
      <c r="M4" s="125"/>
      <c r="N4" s="125"/>
      <c r="O4" s="126"/>
      <c r="P4" s="123"/>
      <c r="Q4" s="126"/>
    </row>
    <row r="5" spans="1:31">
      <c r="A5" s="96" t="s">
        <v>257</v>
      </c>
      <c r="B5" s="124"/>
      <c r="C5" s="123"/>
      <c r="D5" s="123"/>
      <c r="E5" s="123"/>
      <c r="F5" s="125"/>
      <c r="G5" s="125"/>
      <c r="H5" s="126"/>
      <c r="I5" s="125"/>
      <c r="J5" s="123"/>
      <c r="K5" s="126"/>
      <c r="L5" s="125"/>
      <c r="M5" s="125"/>
      <c r="N5" s="125"/>
      <c r="O5" s="126"/>
      <c r="P5" s="123"/>
      <c r="Q5" s="126"/>
    </row>
    <row r="6" spans="1:31">
      <c r="A6" s="127"/>
      <c r="B6" s="124"/>
      <c r="C6" s="123"/>
      <c r="D6" s="123"/>
      <c r="E6" s="123"/>
      <c r="F6" s="125"/>
      <c r="G6" s="125"/>
      <c r="H6" s="126"/>
      <c r="I6" s="125"/>
      <c r="J6" s="123"/>
      <c r="K6" s="126"/>
      <c r="L6" s="125"/>
      <c r="M6" s="125"/>
      <c r="N6" s="125"/>
      <c r="O6" s="126"/>
      <c r="P6" s="123"/>
      <c r="Q6" s="126"/>
    </row>
    <row r="7" spans="1:31">
      <c r="A7" s="123" t="s">
        <v>195</v>
      </c>
      <c r="B7" s="124"/>
      <c r="C7" s="123"/>
      <c r="D7" s="123"/>
      <c r="E7" s="123"/>
      <c r="F7" s="125"/>
      <c r="G7" s="125"/>
      <c r="H7" s="126"/>
      <c r="I7" s="125"/>
      <c r="J7" s="123"/>
      <c r="K7" s="126"/>
      <c r="L7" s="356"/>
      <c r="M7" s="356"/>
      <c r="N7" s="356"/>
      <c r="O7" s="356"/>
      <c r="P7" s="356"/>
      <c r="Q7" s="356"/>
    </row>
    <row r="8" spans="1:31">
      <c r="A8" s="367" t="s">
        <v>109</v>
      </c>
      <c r="B8" s="368" t="s">
        <v>108</v>
      </c>
      <c r="C8" s="368" t="s">
        <v>196</v>
      </c>
      <c r="D8" s="368" t="s">
        <v>197</v>
      </c>
      <c r="E8" s="368"/>
      <c r="F8" s="368" t="s">
        <v>198</v>
      </c>
      <c r="G8" s="368"/>
      <c r="H8" s="368"/>
      <c r="I8" s="368" t="s">
        <v>2</v>
      </c>
      <c r="J8" s="368"/>
      <c r="K8" s="368"/>
      <c r="L8" s="369" t="s">
        <v>107</v>
      </c>
      <c r="M8" s="369"/>
      <c r="N8" s="369"/>
      <c r="O8" s="369"/>
      <c r="P8" s="369"/>
      <c r="Q8" s="369"/>
      <c r="R8" s="368" t="s">
        <v>106</v>
      </c>
    </row>
    <row r="9" spans="1:31" ht="15" customHeight="1">
      <c r="A9" s="367"/>
      <c r="B9" s="368"/>
      <c r="C9" s="368"/>
      <c r="D9" s="368" t="s">
        <v>199</v>
      </c>
      <c r="E9" s="368" t="s">
        <v>200</v>
      </c>
      <c r="F9" s="371" t="s">
        <v>4</v>
      </c>
      <c r="G9" s="368" t="s">
        <v>201</v>
      </c>
      <c r="H9" s="368"/>
      <c r="I9" s="371" t="s">
        <v>4</v>
      </c>
      <c r="J9" s="368" t="s">
        <v>105</v>
      </c>
      <c r="K9" s="368"/>
      <c r="L9" s="371" t="s">
        <v>104</v>
      </c>
      <c r="M9" s="371" t="s">
        <v>103</v>
      </c>
      <c r="N9" s="371"/>
      <c r="O9" s="371"/>
      <c r="P9" s="371" t="s">
        <v>3</v>
      </c>
      <c r="Q9" s="371"/>
      <c r="R9" s="368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</row>
    <row r="10" spans="1:31">
      <c r="A10" s="367"/>
      <c r="B10" s="368"/>
      <c r="C10" s="368"/>
      <c r="D10" s="368"/>
      <c r="E10" s="368"/>
      <c r="F10" s="371"/>
      <c r="G10" s="369" t="s">
        <v>102</v>
      </c>
      <c r="H10" s="370" t="s">
        <v>6</v>
      </c>
      <c r="I10" s="371"/>
      <c r="J10" s="367" t="s">
        <v>102</v>
      </c>
      <c r="K10" s="370" t="s">
        <v>6</v>
      </c>
      <c r="L10" s="371"/>
      <c r="M10" s="371" t="s">
        <v>101</v>
      </c>
      <c r="N10" s="371" t="s">
        <v>100</v>
      </c>
      <c r="O10" s="370" t="s">
        <v>6</v>
      </c>
      <c r="P10" s="369" t="s">
        <v>99</v>
      </c>
      <c r="Q10" s="372" t="s">
        <v>202</v>
      </c>
      <c r="R10" s="368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</row>
    <row r="11" spans="1:31" ht="39.75" customHeight="1">
      <c r="A11" s="367"/>
      <c r="B11" s="368"/>
      <c r="C11" s="368"/>
      <c r="D11" s="368"/>
      <c r="E11" s="368"/>
      <c r="F11" s="371"/>
      <c r="G11" s="369"/>
      <c r="H11" s="370"/>
      <c r="I11" s="371"/>
      <c r="J11" s="367"/>
      <c r="K11" s="370"/>
      <c r="L11" s="371"/>
      <c r="M11" s="369"/>
      <c r="N11" s="369"/>
      <c r="O11" s="370"/>
      <c r="P11" s="369"/>
      <c r="Q11" s="370"/>
      <c r="R11" s="368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</row>
    <row r="12" spans="1:31" s="123" customFormat="1">
      <c r="A12" s="254"/>
      <c r="B12" s="255"/>
      <c r="C12" s="256"/>
      <c r="D12" s="256"/>
      <c r="E12" s="256"/>
      <c r="F12" s="257" t="e">
        <f>F13</f>
        <v>#REF!</v>
      </c>
      <c r="G12" s="257" t="e">
        <f>G13</f>
        <v>#REF!</v>
      </c>
      <c r="H12" s="258" t="e">
        <f>G12/F12</f>
        <v>#REF!</v>
      </c>
      <c r="I12" s="257">
        <f>I13</f>
        <v>500</v>
      </c>
      <c r="J12" s="257">
        <f>J13</f>
        <v>0</v>
      </c>
      <c r="K12" s="269"/>
      <c r="L12" s="257">
        <f>L13</f>
        <v>6000000</v>
      </c>
      <c r="M12" s="257">
        <f>M13</f>
        <v>0</v>
      </c>
      <c r="N12" s="257">
        <f>L12-M12</f>
        <v>6000000</v>
      </c>
      <c r="O12" s="258">
        <f>M12/L12</f>
        <v>0</v>
      </c>
      <c r="P12" s="259">
        <f>P13</f>
        <v>0</v>
      </c>
      <c r="Q12" s="258"/>
      <c r="R12" s="260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</row>
    <row r="13" spans="1:31" ht="81.75" customHeight="1">
      <c r="A13" s="184" t="s">
        <v>246</v>
      </c>
      <c r="B13" s="287" t="s">
        <v>247</v>
      </c>
      <c r="C13" s="139"/>
      <c r="D13" s="139"/>
      <c r="E13" s="139"/>
      <c r="F13" s="116" t="e">
        <f>#REF!+#REF!+#REF!</f>
        <v>#REF!</v>
      </c>
      <c r="G13" s="116" t="e">
        <f>#REF!+#REF!+#REF!</f>
        <v>#REF!</v>
      </c>
      <c r="H13" s="140" t="e">
        <f>G13/F13</f>
        <v>#REF!</v>
      </c>
      <c r="I13" s="116">
        <v>500</v>
      </c>
      <c r="J13" s="116"/>
      <c r="K13" s="266"/>
      <c r="L13" s="116">
        <v>6000000</v>
      </c>
      <c r="M13" s="116"/>
      <c r="N13" s="141"/>
      <c r="O13" s="116" t="e">
        <f>#REF!</f>
        <v>#REF!</v>
      </c>
      <c r="P13" s="141"/>
      <c r="Q13" s="263"/>
      <c r="R13" s="198" t="s">
        <v>265</v>
      </c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</row>
    <row r="14" spans="1:31" s="145" customFormat="1" ht="29.25" customHeight="1">
      <c r="A14" s="130" t="s">
        <v>203</v>
      </c>
      <c r="B14" s="130"/>
      <c r="C14" s="252"/>
      <c r="D14" s="252"/>
      <c r="E14" s="253"/>
      <c r="F14" s="261" t="e">
        <f>#REF!+#REF!+#REF!</f>
        <v>#REF!</v>
      </c>
      <c r="G14" s="261" t="e">
        <f>#REF!+#REF!+#REF!</f>
        <v>#REF!</v>
      </c>
      <c r="H14" s="261"/>
      <c r="I14" s="262">
        <f>I13</f>
        <v>500</v>
      </c>
      <c r="J14" s="262"/>
      <c r="K14" s="267"/>
      <c r="L14" s="262">
        <f>L13</f>
        <v>6000000</v>
      </c>
      <c r="M14" s="262"/>
      <c r="N14" s="262"/>
      <c r="O14" s="262" t="e">
        <f t="shared" ref="O14" si="0">O13</f>
        <v>#REF!</v>
      </c>
      <c r="P14" s="262"/>
      <c r="Q14" s="268"/>
      <c r="R14" s="253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</row>
    <row r="15" spans="1:31"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</row>
    <row r="16" spans="1:31" s="127" customFormat="1">
      <c r="A16" s="127" t="s">
        <v>176</v>
      </c>
      <c r="C16" s="127" t="s">
        <v>177</v>
      </c>
      <c r="E16" s="127" t="s">
        <v>204</v>
      </c>
      <c r="H16" s="146"/>
      <c r="I16" s="127" t="s">
        <v>177</v>
      </c>
      <c r="L16" s="127" t="s">
        <v>178</v>
      </c>
      <c r="O16" s="146"/>
      <c r="Q16" s="127" t="s">
        <v>179</v>
      </c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</row>
    <row r="17" spans="1:31" s="127" customFormat="1">
      <c r="H17" s="146"/>
      <c r="O17" s="146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</row>
    <row r="18" spans="1:31" s="127" customFormat="1">
      <c r="E18" s="147"/>
      <c r="H18" s="148"/>
      <c r="O18" s="148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</row>
    <row r="19" spans="1:31" s="127" customFormat="1"/>
    <row r="20" spans="1:31" s="146" customFormat="1">
      <c r="A20" s="146" t="s">
        <v>230</v>
      </c>
      <c r="C20" s="146" t="s">
        <v>205</v>
      </c>
      <c r="E20" s="146" t="s">
        <v>182</v>
      </c>
      <c r="H20" s="146" t="s">
        <v>183</v>
      </c>
      <c r="I20" s="146" t="s">
        <v>181</v>
      </c>
      <c r="L20" s="146" t="s">
        <v>238</v>
      </c>
      <c r="N20" s="146" t="s">
        <v>207</v>
      </c>
      <c r="O20" s="146" t="s">
        <v>183</v>
      </c>
      <c r="Q20" s="146" t="s">
        <v>193</v>
      </c>
    </row>
    <row r="21" spans="1:31" s="148" customFormat="1">
      <c r="A21" s="148" t="s">
        <v>184</v>
      </c>
      <c r="C21" s="148" t="s">
        <v>185</v>
      </c>
      <c r="E21" s="148" t="s">
        <v>186</v>
      </c>
      <c r="H21" s="148" t="s">
        <v>187</v>
      </c>
      <c r="I21" s="148" t="s">
        <v>185</v>
      </c>
      <c r="L21" s="148" t="s">
        <v>219</v>
      </c>
      <c r="N21" s="148" t="s">
        <v>220</v>
      </c>
      <c r="O21" s="148" t="s">
        <v>187</v>
      </c>
      <c r="Q21" s="148" t="s">
        <v>194</v>
      </c>
    </row>
    <row r="22" spans="1:31">
      <c r="I22" s="127"/>
      <c r="J22" s="127"/>
      <c r="K22" s="127"/>
      <c r="L22" s="127"/>
      <c r="M22" s="127"/>
      <c r="N22" s="127"/>
      <c r="O22" s="127"/>
      <c r="P22" s="127"/>
    </row>
  </sheetData>
  <sheetProtection algorithmName="SHA-512" hashValue="MtJOJjxQO/w8yrIfERqtOBYLcRNdsSWlIHXSQj2qaW6hLJCmLo9j1az86W0YQoHnn8SKPaBYOeWYuhcItRLtpg==" saltValue="OEYkJFJmwzGmWXPH+bgxTQ==" spinCount="100000" sheet="1" objects="1" scenarios="1"/>
  <mergeCells count="27">
    <mergeCell ref="R8:R11"/>
    <mergeCell ref="D9:D11"/>
    <mergeCell ref="E9:E11"/>
    <mergeCell ref="F9:F11"/>
    <mergeCell ref="G9:H9"/>
    <mergeCell ref="I9:I11"/>
    <mergeCell ref="J9:K9"/>
    <mergeCell ref="L9:L11"/>
    <mergeCell ref="M9:O9"/>
    <mergeCell ref="P9:Q9"/>
    <mergeCell ref="Q10:Q11"/>
    <mergeCell ref="J10:J11"/>
    <mergeCell ref="K10:K11"/>
    <mergeCell ref="M10:M11"/>
    <mergeCell ref="N10:N11"/>
    <mergeCell ref="O10:O11"/>
    <mergeCell ref="L7:Q7"/>
    <mergeCell ref="A8:A11"/>
    <mergeCell ref="B8:B11"/>
    <mergeCell ref="C8:C11"/>
    <mergeCell ref="D8:E8"/>
    <mergeCell ref="F8:H8"/>
    <mergeCell ref="I8:K8"/>
    <mergeCell ref="L8:Q8"/>
    <mergeCell ref="G10:G11"/>
    <mergeCell ref="H10:H11"/>
    <mergeCell ref="P10:P11"/>
  </mergeCells>
  <pageMargins left="0.19685039370078741" right="0.19685039370078741" top="0.19685039370078741" bottom="0.19685039370078741" header="0.19685039370078741" footer="0.19685039370078741"/>
  <pageSetup paperSize="14" scale="71" orientation="landscape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"/>
  <sheetViews>
    <sheetView view="pageBreakPreview" zoomScaleNormal="100" zoomScaleSheetLayoutView="100" workbookViewId="0">
      <selection activeCell="Q10" sqref="Q10:Q11"/>
    </sheetView>
  </sheetViews>
  <sheetFormatPr defaultColWidth="8.85546875" defaultRowHeight="15.75"/>
  <cols>
    <col min="1" max="1" width="37.42578125" style="118" customWidth="1"/>
    <col min="2" max="2" width="17.28515625" style="119" customWidth="1"/>
    <col min="3" max="3" width="24" style="118" hidden="1" customWidth="1"/>
    <col min="4" max="5" width="16.85546875" style="118" hidden="1" customWidth="1"/>
    <col min="6" max="7" width="17.140625" style="120" hidden="1" customWidth="1"/>
    <col min="8" max="8" width="17.140625" style="121" hidden="1" customWidth="1"/>
    <col min="9" max="9" width="15" style="120" customWidth="1"/>
    <col min="10" max="10" width="18.42578125" style="118" customWidth="1"/>
    <col min="11" max="11" width="11.28515625" style="121" customWidth="1"/>
    <col min="12" max="12" width="15.42578125" style="120" customWidth="1"/>
    <col min="13" max="13" width="21.28515625" style="120" customWidth="1"/>
    <col min="14" max="14" width="22.140625" style="120" customWidth="1"/>
    <col min="15" max="15" width="16.42578125" style="121" hidden="1" customWidth="1"/>
    <col min="16" max="16" width="18.140625" style="120" customWidth="1"/>
    <col min="17" max="17" width="26" style="121" customWidth="1"/>
    <col min="18" max="18" width="25.7109375" style="122" customWidth="1"/>
    <col min="19" max="19" width="32.140625" style="118" customWidth="1"/>
    <col min="20" max="256" width="11.42578125" style="118" customWidth="1"/>
    <col min="257" max="16384" width="8.85546875" style="118"/>
  </cols>
  <sheetData>
    <row r="1" spans="1:31">
      <c r="A1" s="118" t="s">
        <v>0</v>
      </c>
    </row>
    <row r="2" spans="1:31">
      <c r="A2" s="123" t="s">
        <v>110</v>
      </c>
      <c r="B2" s="124"/>
      <c r="C2" s="123"/>
      <c r="D2" s="123"/>
      <c r="E2" s="123"/>
      <c r="F2" s="125"/>
      <c r="G2" s="125"/>
      <c r="H2" s="126"/>
      <c r="I2" s="125"/>
      <c r="J2" s="123"/>
      <c r="K2" s="126"/>
      <c r="L2" s="125"/>
      <c r="M2" s="125"/>
      <c r="N2" s="125"/>
      <c r="O2" s="126"/>
      <c r="P2" s="123"/>
      <c r="Q2" s="126"/>
    </row>
    <row r="3" spans="1:31">
      <c r="A3" s="123" t="s">
        <v>222</v>
      </c>
      <c r="B3" s="124"/>
      <c r="C3" s="123"/>
      <c r="D3" s="123"/>
      <c r="E3" s="123"/>
      <c r="F3" s="125"/>
      <c r="G3" s="125"/>
      <c r="H3" s="126"/>
      <c r="I3" s="125"/>
      <c r="J3" s="123"/>
      <c r="K3" s="126"/>
      <c r="L3" s="125"/>
      <c r="M3" s="125"/>
      <c r="N3" s="125"/>
      <c r="O3" s="126"/>
      <c r="P3" s="123"/>
      <c r="Q3" s="126"/>
    </row>
    <row r="4" spans="1:31">
      <c r="A4" s="123" t="s">
        <v>234</v>
      </c>
      <c r="B4" s="124"/>
      <c r="C4" s="123"/>
      <c r="D4" s="123"/>
      <c r="E4" s="123"/>
      <c r="F4" s="125"/>
      <c r="G4" s="125"/>
      <c r="H4" s="126"/>
      <c r="I4" s="125"/>
      <c r="J4" s="123"/>
      <c r="K4" s="126"/>
      <c r="L4" s="125"/>
      <c r="M4" s="125"/>
      <c r="N4" s="125"/>
      <c r="O4" s="126"/>
      <c r="P4" s="123"/>
      <c r="Q4" s="126"/>
    </row>
    <row r="5" spans="1:31">
      <c r="A5" s="96" t="s">
        <v>258</v>
      </c>
      <c r="B5" s="124"/>
      <c r="C5" s="123"/>
      <c r="D5" s="123"/>
      <c r="E5" s="123"/>
      <c r="F5" s="125"/>
      <c r="G5" s="125"/>
      <c r="H5" s="126"/>
      <c r="I5" s="125"/>
      <c r="J5" s="123"/>
      <c r="K5" s="126"/>
      <c r="L5" s="125"/>
      <c r="M5" s="125"/>
      <c r="N5" s="125"/>
      <c r="O5" s="126"/>
      <c r="P5" s="123"/>
      <c r="Q5" s="126"/>
    </row>
    <row r="6" spans="1:31">
      <c r="A6" s="127"/>
      <c r="B6" s="124"/>
      <c r="C6" s="123"/>
      <c r="D6" s="123"/>
      <c r="E6" s="123"/>
      <c r="F6" s="125"/>
      <c r="G6" s="125"/>
      <c r="H6" s="126"/>
      <c r="I6" s="125"/>
      <c r="J6" s="123"/>
      <c r="K6" s="126"/>
      <c r="L6" s="125"/>
      <c r="M6" s="125"/>
      <c r="N6" s="125"/>
      <c r="O6" s="126"/>
      <c r="P6" s="123"/>
      <c r="Q6" s="126"/>
    </row>
    <row r="7" spans="1:31">
      <c r="A7" s="123" t="s">
        <v>195</v>
      </c>
      <c r="B7" s="124"/>
      <c r="C7" s="123"/>
      <c r="D7" s="123"/>
      <c r="E7" s="123"/>
      <c r="F7" s="125"/>
      <c r="G7" s="125"/>
      <c r="H7" s="126"/>
      <c r="I7" s="125"/>
      <c r="J7" s="123"/>
      <c r="K7" s="126"/>
      <c r="L7" s="356"/>
      <c r="M7" s="356"/>
      <c r="N7" s="356"/>
      <c r="O7" s="356"/>
      <c r="P7" s="356"/>
      <c r="Q7" s="356"/>
    </row>
    <row r="8" spans="1:31">
      <c r="A8" s="373" t="s">
        <v>109</v>
      </c>
      <c r="B8" s="374" t="s">
        <v>108</v>
      </c>
      <c r="C8" s="374" t="s">
        <v>196</v>
      </c>
      <c r="D8" s="374" t="s">
        <v>197</v>
      </c>
      <c r="E8" s="374"/>
      <c r="F8" s="374" t="s">
        <v>198</v>
      </c>
      <c r="G8" s="374"/>
      <c r="H8" s="374"/>
      <c r="I8" s="374" t="s">
        <v>2</v>
      </c>
      <c r="J8" s="374"/>
      <c r="K8" s="374"/>
      <c r="L8" s="375" t="s">
        <v>107</v>
      </c>
      <c r="M8" s="375"/>
      <c r="N8" s="375"/>
      <c r="O8" s="375"/>
      <c r="P8" s="375"/>
      <c r="Q8" s="375"/>
      <c r="R8" s="374" t="s">
        <v>106</v>
      </c>
    </row>
    <row r="9" spans="1:31">
      <c r="A9" s="373"/>
      <c r="B9" s="374"/>
      <c r="C9" s="374"/>
      <c r="D9" s="374" t="s">
        <v>199</v>
      </c>
      <c r="E9" s="374" t="s">
        <v>200</v>
      </c>
      <c r="F9" s="377" t="s">
        <v>4</v>
      </c>
      <c r="G9" s="374" t="s">
        <v>201</v>
      </c>
      <c r="H9" s="374"/>
      <c r="I9" s="377" t="s">
        <v>4</v>
      </c>
      <c r="J9" s="374" t="s">
        <v>105</v>
      </c>
      <c r="K9" s="374"/>
      <c r="L9" s="377" t="s">
        <v>104</v>
      </c>
      <c r="M9" s="377" t="s">
        <v>103</v>
      </c>
      <c r="N9" s="377"/>
      <c r="O9" s="377"/>
      <c r="P9" s="377" t="s">
        <v>3</v>
      </c>
      <c r="Q9" s="377"/>
      <c r="R9" s="374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</row>
    <row r="10" spans="1:31">
      <c r="A10" s="373"/>
      <c r="B10" s="374"/>
      <c r="C10" s="374"/>
      <c r="D10" s="374"/>
      <c r="E10" s="374"/>
      <c r="F10" s="377"/>
      <c r="G10" s="375" t="s">
        <v>102</v>
      </c>
      <c r="H10" s="376" t="s">
        <v>6</v>
      </c>
      <c r="I10" s="377"/>
      <c r="J10" s="373" t="s">
        <v>102</v>
      </c>
      <c r="K10" s="376" t="s">
        <v>6</v>
      </c>
      <c r="L10" s="377"/>
      <c r="M10" s="377" t="s">
        <v>101</v>
      </c>
      <c r="N10" s="377" t="s">
        <v>100</v>
      </c>
      <c r="O10" s="376" t="s">
        <v>6</v>
      </c>
      <c r="P10" s="375" t="s">
        <v>99</v>
      </c>
      <c r="Q10" s="378" t="s">
        <v>202</v>
      </c>
      <c r="R10" s="374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</row>
    <row r="11" spans="1:31" ht="39.75" customHeight="1">
      <c r="A11" s="373"/>
      <c r="B11" s="374"/>
      <c r="C11" s="374"/>
      <c r="D11" s="374"/>
      <c r="E11" s="374"/>
      <c r="F11" s="377"/>
      <c r="G11" s="375"/>
      <c r="H11" s="376"/>
      <c r="I11" s="377"/>
      <c r="J11" s="373"/>
      <c r="K11" s="376"/>
      <c r="L11" s="377"/>
      <c r="M11" s="375"/>
      <c r="N11" s="375"/>
      <c r="O11" s="376"/>
      <c r="P11" s="375"/>
      <c r="Q11" s="376"/>
      <c r="R11" s="374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</row>
    <row r="12" spans="1:31" s="123" customFormat="1">
      <c r="A12" s="190" t="s">
        <v>224</v>
      </c>
      <c r="B12" s="191"/>
      <c r="C12" s="192"/>
      <c r="D12" s="192"/>
      <c r="E12" s="192"/>
      <c r="F12" s="193" t="e">
        <f>F13</f>
        <v>#REF!</v>
      </c>
      <c r="G12" s="193" t="e">
        <f>G13</f>
        <v>#REF!</v>
      </c>
      <c r="H12" s="194" t="e">
        <f>G12/F12</f>
        <v>#REF!</v>
      </c>
      <c r="I12" s="193">
        <f>I13</f>
        <v>8338</v>
      </c>
      <c r="J12" s="193">
        <f>J13</f>
        <v>8323</v>
      </c>
      <c r="K12" s="194">
        <f>J12/I12</f>
        <v>0.99820100743583595</v>
      </c>
      <c r="L12" s="193">
        <f>L13</f>
        <v>41690000</v>
      </c>
      <c r="M12" s="193">
        <f>M13</f>
        <v>41690000</v>
      </c>
      <c r="N12" s="193">
        <f>L12-M12</f>
        <v>0</v>
      </c>
      <c r="O12" s="194">
        <f>M12/L12</f>
        <v>1</v>
      </c>
      <c r="P12" s="195">
        <f>P13</f>
        <v>41615000</v>
      </c>
      <c r="Q12" s="196"/>
      <c r="R12" s="197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</row>
    <row r="13" spans="1:31" ht="81.75" customHeight="1">
      <c r="A13" s="184"/>
      <c r="B13" s="138" t="s">
        <v>226</v>
      </c>
      <c r="C13" s="139"/>
      <c r="D13" s="139"/>
      <c r="E13" s="139"/>
      <c r="F13" s="116" t="e">
        <f>#REF!+#REF!+#REF!</f>
        <v>#REF!</v>
      </c>
      <c r="G13" s="116" t="e">
        <f>#REF!+#REF!+#REF!</f>
        <v>#REF!</v>
      </c>
      <c r="H13" s="140" t="e">
        <f>G13/F13</f>
        <v>#REF!</v>
      </c>
      <c r="I13" s="116">
        <v>8338</v>
      </c>
      <c r="J13" s="116">
        <v>8323</v>
      </c>
      <c r="K13" s="249">
        <f>J13/I13</f>
        <v>0.99820100743583595</v>
      </c>
      <c r="L13" s="116">
        <v>41690000</v>
      </c>
      <c r="M13" s="116">
        <v>41690000</v>
      </c>
      <c r="N13" s="141">
        <f>M13-L13</f>
        <v>0</v>
      </c>
      <c r="O13" s="116" t="e">
        <f>#REF!</f>
        <v>#REF!</v>
      </c>
      <c r="P13" s="142">
        <v>41615000</v>
      </c>
      <c r="Q13" s="251">
        <f>P13/M13</f>
        <v>0.99820100743583595</v>
      </c>
      <c r="R13" s="198" t="s">
        <v>231</v>
      </c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</row>
    <row r="14" spans="1:31" s="145" customFormat="1" ht="29.25" customHeight="1">
      <c r="A14" s="199" t="s">
        <v>203</v>
      </c>
      <c r="B14" s="199"/>
      <c r="C14" s="200"/>
      <c r="D14" s="200"/>
      <c r="E14" s="201"/>
      <c r="F14" s="202" t="e">
        <f>#REF!+#REF!+#REF!</f>
        <v>#REF!</v>
      </c>
      <c r="G14" s="202" t="e">
        <f>#REF!+#REF!+#REF!</f>
        <v>#REF!</v>
      </c>
      <c r="H14" s="202"/>
      <c r="I14" s="203">
        <f>I13</f>
        <v>8338</v>
      </c>
      <c r="J14" s="203">
        <f t="shared" ref="J14:P14" si="0">J13</f>
        <v>8323</v>
      </c>
      <c r="K14" s="250">
        <f>J14/I14</f>
        <v>0.99820100743583595</v>
      </c>
      <c r="L14" s="203">
        <f t="shared" si="0"/>
        <v>41690000</v>
      </c>
      <c r="M14" s="203">
        <f t="shared" si="0"/>
        <v>41690000</v>
      </c>
      <c r="N14" s="203">
        <f t="shared" si="0"/>
        <v>0</v>
      </c>
      <c r="O14" s="203" t="e">
        <f t="shared" si="0"/>
        <v>#REF!</v>
      </c>
      <c r="P14" s="203">
        <f t="shared" si="0"/>
        <v>41615000</v>
      </c>
      <c r="Q14" s="179"/>
      <c r="R14" s="201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</row>
    <row r="15" spans="1:31"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</row>
    <row r="16" spans="1:31" s="127" customFormat="1">
      <c r="A16" s="127" t="s">
        <v>176</v>
      </c>
      <c r="C16" s="127" t="s">
        <v>177</v>
      </c>
      <c r="E16" s="127" t="s">
        <v>204</v>
      </c>
      <c r="H16" s="146"/>
      <c r="I16" s="127" t="s">
        <v>177</v>
      </c>
      <c r="L16" s="127" t="s">
        <v>178</v>
      </c>
      <c r="O16" s="146"/>
      <c r="Q16" s="127" t="s">
        <v>179</v>
      </c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</row>
    <row r="17" spans="1:31" s="127" customFormat="1">
      <c r="H17" s="146"/>
      <c r="O17" s="146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</row>
    <row r="18" spans="1:31" s="127" customFormat="1">
      <c r="E18" s="147"/>
      <c r="H18" s="148"/>
      <c r="O18" s="148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</row>
    <row r="19" spans="1:31" s="127" customFormat="1"/>
    <row r="20" spans="1:31" s="146" customFormat="1">
      <c r="A20" s="146" t="s">
        <v>230</v>
      </c>
      <c r="C20" s="146" t="s">
        <v>205</v>
      </c>
      <c r="E20" s="146" t="s">
        <v>182</v>
      </c>
      <c r="H20" s="146" t="s">
        <v>183</v>
      </c>
      <c r="I20" s="146" t="s">
        <v>181</v>
      </c>
      <c r="L20" s="146" t="s">
        <v>237</v>
      </c>
      <c r="N20" s="146" t="s">
        <v>207</v>
      </c>
      <c r="O20" s="146" t="s">
        <v>183</v>
      </c>
      <c r="Q20" s="146" t="s">
        <v>193</v>
      </c>
    </row>
    <row r="21" spans="1:31" s="148" customFormat="1">
      <c r="A21" s="148" t="s">
        <v>184</v>
      </c>
      <c r="C21" s="148" t="s">
        <v>185</v>
      </c>
      <c r="E21" s="148" t="s">
        <v>186</v>
      </c>
      <c r="H21" s="148" t="s">
        <v>187</v>
      </c>
      <c r="I21" s="148" t="s">
        <v>185</v>
      </c>
      <c r="L21" s="148" t="s">
        <v>219</v>
      </c>
      <c r="N21" s="148" t="s">
        <v>220</v>
      </c>
      <c r="O21" s="148" t="s">
        <v>187</v>
      </c>
      <c r="Q21" s="148" t="s">
        <v>194</v>
      </c>
    </row>
    <row r="22" spans="1:31">
      <c r="I22" s="127"/>
      <c r="J22" s="127"/>
      <c r="K22" s="127"/>
      <c r="L22" s="127"/>
      <c r="M22" s="127"/>
      <c r="N22" s="127"/>
      <c r="O22" s="127"/>
      <c r="P22" s="127"/>
    </row>
  </sheetData>
  <sheetProtection algorithmName="SHA-512" hashValue="KLrPxUFTu14w70EN6s7tGOIpjKmapo5YU+Ij37ZsGqVJLbDpHrrXm3C0IBXod+6Z6f+2f8Qld/C9nlNJHd6IaQ==" saltValue="+IM21U4Y/9pskQeb5r9qPA==" spinCount="100000" sheet="1" objects="1" scenarios="1"/>
  <mergeCells count="27">
    <mergeCell ref="R8:R11"/>
    <mergeCell ref="D9:D11"/>
    <mergeCell ref="E9:E11"/>
    <mergeCell ref="F9:F11"/>
    <mergeCell ref="G9:H9"/>
    <mergeCell ref="I9:I11"/>
    <mergeCell ref="J9:K9"/>
    <mergeCell ref="L9:L11"/>
    <mergeCell ref="M9:O9"/>
    <mergeCell ref="P9:Q9"/>
    <mergeCell ref="Q10:Q11"/>
    <mergeCell ref="J10:J11"/>
    <mergeCell ref="K10:K11"/>
    <mergeCell ref="M10:M11"/>
    <mergeCell ref="N10:N11"/>
    <mergeCell ref="O10:O11"/>
    <mergeCell ref="L7:Q7"/>
    <mergeCell ref="A8:A11"/>
    <mergeCell ref="B8:B11"/>
    <mergeCell ref="C8:C11"/>
    <mergeCell ref="D8:E8"/>
    <mergeCell ref="F8:H8"/>
    <mergeCell ref="I8:K8"/>
    <mergeCell ref="L8:Q8"/>
    <mergeCell ref="G10:G11"/>
    <mergeCell ref="H10:H11"/>
    <mergeCell ref="P10:P11"/>
  </mergeCells>
  <pageMargins left="0.19685039370078741" right="0.19685039370078741" top="0.19685039370078741" bottom="0.19685039370078741" header="0.19685039370078741" footer="0.19685039370078741"/>
  <pageSetup paperSize="14" scale="70" orientation="landscape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8"/>
  <sheetViews>
    <sheetView view="pageBreakPreview" zoomScaleNormal="100" zoomScaleSheetLayoutView="100" workbookViewId="0">
      <selection activeCell="L23" sqref="L23"/>
    </sheetView>
  </sheetViews>
  <sheetFormatPr defaultColWidth="8.85546875" defaultRowHeight="15.75"/>
  <cols>
    <col min="1" max="1" width="39.28515625" style="118" customWidth="1"/>
    <col min="2" max="2" width="17.28515625" style="119" customWidth="1"/>
    <col min="3" max="3" width="24" style="118" hidden="1" customWidth="1"/>
    <col min="4" max="5" width="16.85546875" style="118" hidden="1" customWidth="1"/>
    <col min="6" max="7" width="17.140625" style="120" hidden="1" customWidth="1"/>
    <col min="8" max="8" width="17.140625" style="121" hidden="1" customWidth="1"/>
    <col min="9" max="9" width="15" style="120" customWidth="1"/>
    <col min="10" max="10" width="18.42578125" style="118" customWidth="1"/>
    <col min="11" max="11" width="11.28515625" style="121" customWidth="1"/>
    <col min="12" max="12" width="18.85546875" style="298" customWidth="1"/>
    <col min="13" max="13" width="21.28515625" style="120" customWidth="1"/>
    <col min="14" max="14" width="22.140625" style="120" customWidth="1"/>
    <col min="15" max="15" width="16.42578125" style="121" hidden="1" customWidth="1"/>
    <col min="16" max="16" width="18.140625" style="120" customWidth="1"/>
    <col min="17" max="17" width="21.28515625" style="121" customWidth="1"/>
    <col min="18" max="18" width="26.140625" style="122" customWidth="1"/>
    <col min="19" max="19" width="32.140625" style="118" customWidth="1"/>
    <col min="20" max="256" width="11.42578125" style="118" customWidth="1"/>
    <col min="257" max="16384" width="8.85546875" style="118"/>
  </cols>
  <sheetData>
    <row r="1" spans="1:31">
      <c r="A1" s="118" t="s">
        <v>0</v>
      </c>
    </row>
    <row r="2" spans="1:31">
      <c r="A2" s="123" t="s">
        <v>110</v>
      </c>
      <c r="B2" s="124"/>
      <c r="C2" s="123"/>
      <c r="D2" s="123"/>
      <c r="E2" s="123"/>
      <c r="F2" s="125"/>
      <c r="G2" s="125"/>
      <c r="H2" s="126"/>
      <c r="I2" s="125"/>
      <c r="J2" s="123"/>
      <c r="K2" s="126"/>
      <c r="L2" s="299"/>
      <c r="M2" s="125"/>
      <c r="N2" s="125"/>
      <c r="O2" s="126"/>
      <c r="P2" s="123"/>
      <c r="Q2" s="126"/>
    </row>
    <row r="3" spans="1:31">
      <c r="A3" s="123" t="s">
        <v>222</v>
      </c>
      <c r="B3" s="124"/>
      <c r="C3" s="123"/>
      <c r="D3" s="123"/>
      <c r="E3" s="123"/>
      <c r="F3" s="125"/>
      <c r="G3" s="125"/>
      <c r="H3" s="126"/>
      <c r="I3" s="125"/>
      <c r="J3" s="123"/>
      <c r="K3" s="126"/>
      <c r="L3" s="299"/>
      <c r="M3" s="125"/>
      <c r="N3" s="125"/>
      <c r="O3" s="126"/>
      <c r="P3" s="123"/>
      <c r="Q3" s="126"/>
    </row>
    <row r="4" spans="1:31">
      <c r="A4" s="123" t="s">
        <v>256</v>
      </c>
      <c r="B4" s="124"/>
      <c r="C4" s="123"/>
      <c r="D4" s="123"/>
      <c r="E4" s="123"/>
      <c r="F4" s="125"/>
      <c r="G4" s="125"/>
      <c r="H4" s="126"/>
      <c r="I4" s="125"/>
      <c r="J4" s="123"/>
      <c r="K4" s="126"/>
      <c r="L4" s="299"/>
      <c r="M4" s="125"/>
      <c r="N4" s="125"/>
      <c r="O4" s="126"/>
      <c r="P4" s="123"/>
      <c r="Q4" s="126"/>
    </row>
    <row r="5" spans="1:31">
      <c r="A5" s="96" t="s">
        <v>258</v>
      </c>
      <c r="B5" s="124"/>
      <c r="C5" s="123"/>
      <c r="D5" s="123"/>
      <c r="E5" s="123"/>
      <c r="F5" s="125"/>
      <c r="G5" s="125"/>
      <c r="H5" s="126"/>
      <c r="I5" s="125"/>
      <c r="J5" s="123"/>
      <c r="K5" s="126"/>
      <c r="L5" s="299"/>
      <c r="M5" s="125"/>
      <c r="N5" s="125"/>
      <c r="O5" s="126"/>
      <c r="P5" s="123"/>
      <c r="Q5" s="126"/>
    </row>
    <row r="6" spans="1:31">
      <c r="A6" s="127"/>
      <c r="B6" s="124"/>
      <c r="C6" s="123"/>
      <c r="D6" s="123"/>
      <c r="E6" s="123"/>
      <c r="F6" s="125"/>
      <c r="G6" s="125"/>
      <c r="H6" s="126"/>
      <c r="I6" s="125"/>
      <c r="J6" s="123"/>
      <c r="K6" s="126"/>
      <c r="L6" s="299"/>
      <c r="M6" s="125"/>
      <c r="N6" s="125"/>
      <c r="O6" s="126"/>
      <c r="P6" s="123"/>
      <c r="Q6" s="126"/>
    </row>
    <row r="7" spans="1:31">
      <c r="A7" s="123" t="s">
        <v>195</v>
      </c>
      <c r="B7" s="124"/>
      <c r="C7" s="123"/>
      <c r="D7" s="123"/>
      <c r="E7" s="123"/>
      <c r="F7" s="125"/>
      <c r="G7" s="125"/>
      <c r="H7" s="126"/>
      <c r="I7" s="125"/>
      <c r="J7" s="123"/>
      <c r="K7" s="126"/>
      <c r="L7" s="356"/>
      <c r="M7" s="356"/>
      <c r="N7" s="356"/>
      <c r="O7" s="356"/>
      <c r="P7" s="356"/>
      <c r="Q7" s="356"/>
    </row>
    <row r="8" spans="1:31">
      <c r="A8" s="390" t="s">
        <v>249</v>
      </c>
      <c r="B8" s="384" t="s">
        <v>113</v>
      </c>
      <c r="C8" s="384" t="s">
        <v>196</v>
      </c>
      <c r="D8" s="384" t="s">
        <v>197</v>
      </c>
      <c r="E8" s="384"/>
      <c r="F8" s="384" t="s">
        <v>198</v>
      </c>
      <c r="G8" s="384"/>
      <c r="H8" s="384"/>
      <c r="I8" s="384" t="s">
        <v>2</v>
      </c>
      <c r="J8" s="384"/>
      <c r="K8" s="384"/>
      <c r="L8" s="385" t="s">
        <v>107</v>
      </c>
      <c r="M8" s="385"/>
      <c r="N8" s="385"/>
      <c r="O8" s="385"/>
      <c r="P8" s="385"/>
      <c r="Q8" s="385"/>
      <c r="R8" s="384" t="s">
        <v>106</v>
      </c>
    </row>
    <row r="9" spans="1:31" ht="15" customHeight="1">
      <c r="A9" s="390"/>
      <c r="B9" s="384"/>
      <c r="C9" s="384"/>
      <c r="D9" s="384" t="s">
        <v>199</v>
      </c>
      <c r="E9" s="384" t="s">
        <v>200</v>
      </c>
      <c r="F9" s="383" t="s">
        <v>4</v>
      </c>
      <c r="G9" s="384" t="s">
        <v>201</v>
      </c>
      <c r="H9" s="384"/>
      <c r="I9" s="383" t="s">
        <v>4</v>
      </c>
      <c r="J9" s="384" t="s">
        <v>105</v>
      </c>
      <c r="K9" s="384"/>
      <c r="L9" s="382" t="s">
        <v>104</v>
      </c>
      <c r="M9" s="383" t="s">
        <v>103</v>
      </c>
      <c r="N9" s="383"/>
      <c r="O9" s="383"/>
      <c r="P9" s="383" t="s">
        <v>3</v>
      </c>
      <c r="Q9" s="383"/>
      <c r="R9" s="384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</row>
    <row r="10" spans="1:31">
      <c r="A10" s="390"/>
      <c r="B10" s="384"/>
      <c r="C10" s="384"/>
      <c r="D10" s="384"/>
      <c r="E10" s="384"/>
      <c r="F10" s="383"/>
      <c r="G10" s="385" t="s">
        <v>102</v>
      </c>
      <c r="H10" s="386" t="s">
        <v>6</v>
      </c>
      <c r="I10" s="383"/>
      <c r="J10" s="390" t="s">
        <v>102</v>
      </c>
      <c r="K10" s="386" t="s">
        <v>6</v>
      </c>
      <c r="L10" s="382"/>
      <c r="M10" s="383" t="s">
        <v>101</v>
      </c>
      <c r="N10" s="383" t="s">
        <v>100</v>
      </c>
      <c r="O10" s="386" t="s">
        <v>6</v>
      </c>
      <c r="P10" s="385" t="s">
        <v>99</v>
      </c>
      <c r="Q10" s="387" t="s">
        <v>202</v>
      </c>
      <c r="R10" s="384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</row>
    <row r="11" spans="1:31" ht="39.75" customHeight="1">
      <c r="A11" s="390"/>
      <c r="B11" s="384"/>
      <c r="C11" s="384"/>
      <c r="D11" s="384"/>
      <c r="E11" s="384"/>
      <c r="F11" s="383"/>
      <c r="G11" s="385"/>
      <c r="H11" s="386"/>
      <c r="I11" s="383"/>
      <c r="J11" s="390"/>
      <c r="K11" s="386"/>
      <c r="L11" s="382"/>
      <c r="M11" s="385"/>
      <c r="N11" s="385"/>
      <c r="O11" s="386"/>
      <c r="P11" s="385"/>
      <c r="Q11" s="386"/>
      <c r="R11" s="384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</row>
    <row r="12" spans="1:31" s="123" customFormat="1" ht="29.25" customHeight="1">
      <c r="A12" s="388" t="s">
        <v>250</v>
      </c>
      <c r="B12" s="389"/>
      <c r="C12" s="307"/>
      <c r="D12" s="307"/>
      <c r="E12" s="307"/>
      <c r="F12" s="308"/>
      <c r="G12" s="308"/>
      <c r="H12" s="309"/>
      <c r="I12" s="308"/>
      <c r="J12" s="308"/>
      <c r="K12" s="307"/>
      <c r="L12" s="310">
        <f>L13+L15</f>
        <v>60000000</v>
      </c>
      <c r="M12" s="308"/>
      <c r="N12" s="310">
        <v>600000</v>
      </c>
      <c r="O12" s="309"/>
      <c r="P12" s="311"/>
      <c r="Q12" s="309"/>
      <c r="R12" s="312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</row>
    <row r="13" spans="1:31" s="123" customFormat="1" ht="22.5" customHeight="1">
      <c r="A13" s="313" t="s">
        <v>251</v>
      </c>
      <c r="B13" s="191"/>
      <c r="C13" s="192"/>
      <c r="D13" s="192"/>
      <c r="E13" s="192"/>
      <c r="F13" s="193"/>
      <c r="G13" s="193"/>
      <c r="H13" s="194"/>
      <c r="I13" s="193"/>
      <c r="J13" s="193"/>
      <c r="K13" s="192"/>
      <c r="L13" s="314">
        <f>L14</f>
        <v>24000000</v>
      </c>
      <c r="M13" s="193"/>
      <c r="N13" s="193">
        <f>L13-M13</f>
        <v>24000000</v>
      </c>
      <c r="O13" s="194"/>
      <c r="P13" s="195"/>
      <c r="Q13" s="194"/>
      <c r="R13" s="197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</row>
    <row r="14" spans="1:31" s="123" customFormat="1" ht="38.25" customHeight="1">
      <c r="A14" s="292" t="s">
        <v>252</v>
      </c>
      <c r="B14" s="292" t="s">
        <v>154</v>
      </c>
      <c r="C14" s="294"/>
      <c r="D14" s="294"/>
      <c r="E14" s="294"/>
      <c r="F14" s="293"/>
      <c r="G14" s="293"/>
      <c r="H14" s="295"/>
      <c r="I14" s="293">
        <v>3600</v>
      </c>
      <c r="J14" s="293"/>
      <c r="K14" s="294"/>
      <c r="L14" s="300">
        <v>24000000</v>
      </c>
      <c r="M14" s="293"/>
      <c r="N14" s="293">
        <f>L14-M14</f>
        <v>24000000</v>
      </c>
      <c r="O14" s="295"/>
      <c r="P14" s="296"/>
      <c r="Q14" s="295"/>
      <c r="R14" s="297" t="s">
        <v>266</v>
      </c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</row>
    <row r="15" spans="1:31" s="123" customFormat="1" ht="38.25" customHeight="1">
      <c r="A15" s="191" t="s">
        <v>253</v>
      </c>
      <c r="B15" s="315"/>
      <c r="C15" s="192"/>
      <c r="D15" s="192"/>
      <c r="E15" s="192"/>
      <c r="F15" s="193"/>
      <c r="G15" s="193"/>
      <c r="H15" s="194"/>
      <c r="I15" s="193"/>
      <c r="J15" s="193"/>
      <c r="K15" s="192"/>
      <c r="L15" s="314">
        <f>SUM(L16:L19)</f>
        <v>36000000</v>
      </c>
      <c r="M15" s="193"/>
      <c r="N15" s="193">
        <f>L15-M15</f>
        <v>36000000</v>
      </c>
      <c r="O15" s="194"/>
      <c r="P15" s="195"/>
      <c r="Q15" s="194"/>
      <c r="R15" s="197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</row>
    <row r="16" spans="1:31" s="123" customFormat="1" ht="22.5" customHeight="1">
      <c r="A16" s="292" t="s">
        <v>162</v>
      </c>
      <c r="B16" s="292" t="s">
        <v>254</v>
      </c>
      <c r="C16" s="288"/>
      <c r="D16" s="288"/>
      <c r="E16" s="288"/>
      <c r="F16" s="289"/>
      <c r="G16" s="289"/>
      <c r="H16" s="290"/>
      <c r="I16" s="293">
        <v>48000</v>
      </c>
      <c r="J16" s="289"/>
      <c r="K16" s="288"/>
      <c r="L16" s="300">
        <v>480000</v>
      </c>
      <c r="M16" s="289"/>
      <c r="N16" s="293">
        <f t="shared" ref="N16:N19" si="0">L16-M16</f>
        <v>480000</v>
      </c>
      <c r="O16" s="290"/>
      <c r="P16" s="291"/>
      <c r="Q16" s="290"/>
      <c r="R16" s="379" t="s">
        <v>266</v>
      </c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</row>
    <row r="17" spans="1:31" s="123" customFormat="1" ht="22.5" customHeight="1">
      <c r="A17" s="292" t="s">
        <v>163</v>
      </c>
      <c r="B17" s="292" t="s">
        <v>254</v>
      </c>
      <c r="C17" s="294"/>
      <c r="D17" s="294"/>
      <c r="E17" s="294"/>
      <c r="F17" s="293"/>
      <c r="G17" s="293"/>
      <c r="H17" s="295"/>
      <c r="I17" s="293">
        <v>28800</v>
      </c>
      <c r="J17" s="293"/>
      <c r="K17" s="305"/>
      <c r="L17" s="300">
        <v>870000</v>
      </c>
      <c r="M17" s="293"/>
      <c r="N17" s="293">
        <f t="shared" si="0"/>
        <v>870000</v>
      </c>
      <c r="O17" s="295"/>
      <c r="P17" s="296"/>
      <c r="Q17" s="304"/>
      <c r="R17" s="380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</row>
    <row r="18" spans="1:31" s="123" customFormat="1" ht="22.5" customHeight="1">
      <c r="A18" s="292" t="s">
        <v>164</v>
      </c>
      <c r="B18" s="292" t="s">
        <v>254</v>
      </c>
      <c r="C18" s="288"/>
      <c r="D18" s="288"/>
      <c r="E18" s="288"/>
      <c r="F18" s="289"/>
      <c r="G18" s="289"/>
      <c r="H18" s="290"/>
      <c r="I18" s="293">
        <v>12000</v>
      </c>
      <c r="J18" s="289"/>
      <c r="K18" s="288"/>
      <c r="L18" s="300">
        <v>90000</v>
      </c>
      <c r="M18" s="289"/>
      <c r="N18" s="293">
        <f>L18-M18</f>
        <v>90000</v>
      </c>
      <c r="O18" s="290"/>
      <c r="P18" s="291"/>
      <c r="Q18" s="290"/>
      <c r="R18" s="380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</row>
    <row r="19" spans="1:31" ht="22.5" customHeight="1">
      <c r="A19" s="292" t="s">
        <v>161</v>
      </c>
      <c r="B19" s="292" t="s">
        <v>94</v>
      </c>
      <c r="C19" s="294"/>
      <c r="D19" s="294"/>
      <c r="E19" s="294"/>
      <c r="F19" s="293"/>
      <c r="G19" s="293"/>
      <c r="H19" s="295"/>
      <c r="I19" s="293">
        <v>21600</v>
      </c>
      <c r="J19" s="293"/>
      <c r="K19" s="305"/>
      <c r="L19" s="300">
        <v>34560000</v>
      </c>
      <c r="N19" s="293">
        <f t="shared" si="0"/>
        <v>34560000</v>
      </c>
      <c r="O19" s="295"/>
      <c r="P19" s="296"/>
      <c r="Q19" s="304"/>
      <c r="R19" s="380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</row>
    <row r="20" spans="1:31" ht="22.5" customHeight="1">
      <c r="A20" s="292" t="s">
        <v>153</v>
      </c>
      <c r="B20" s="292" t="s">
        <v>255</v>
      </c>
      <c r="C20" s="294"/>
      <c r="D20" s="294"/>
      <c r="E20" s="294"/>
      <c r="F20" s="293"/>
      <c r="G20" s="293"/>
      <c r="H20" s="295"/>
      <c r="I20" s="293"/>
      <c r="J20" s="293"/>
      <c r="K20" s="305"/>
      <c r="L20" s="300"/>
      <c r="M20" s="293"/>
      <c r="N20" s="305"/>
      <c r="O20" s="295"/>
      <c r="P20" s="296"/>
      <c r="Q20" s="304"/>
      <c r="R20" s="381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</row>
    <row r="21" spans="1:31"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</row>
    <row r="22" spans="1:31" s="127" customFormat="1">
      <c r="A22" s="127" t="s">
        <v>176</v>
      </c>
      <c r="C22" s="127" t="s">
        <v>177</v>
      </c>
      <c r="E22" s="127" t="s">
        <v>204</v>
      </c>
      <c r="H22" s="146"/>
      <c r="I22" s="127" t="s">
        <v>177</v>
      </c>
      <c r="L22" s="301" t="s">
        <v>178</v>
      </c>
      <c r="O22" s="146"/>
      <c r="Q22" s="127" t="s">
        <v>179</v>
      </c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</row>
    <row r="23" spans="1:31" s="127" customFormat="1">
      <c r="H23" s="146"/>
      <c r="L23" s="301"/>
      <c r="O23" s="146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</row>
    <row r="24" spans="1:31" s="127" customFormat="1">
      <c r="E24" s="147"/>
      <c r="H24" s="148"/>
      <c r="L24" s="301"/>
      <c r="O24" s="148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</row>
    <row r="25" spans="1:31" s="127" customFormat="1">
      <c r="L25" s="301"/>
    </row>
    <row r="26" spans="1:31" s="146" customFormat="1">
      <c r="A26" s="146" t="s">
        <v>230</v>
      </c>
      <c r="C26" s="146" t="s">
        <v>205</v>
      </c>
      <c r="E26" s="146" t="s">
        <v>182</v>
      </c>
      <c r="H26" s="146" t="s">
        <v>183</v>
      </c>
      <c r="I26" s="146" t="s">
        <v>181</v>
      </c>
      <c r="L26" s="302" t="s">
        <v>238</v>
      </c>
      <c r="N26" s="146" t="s">
        <v>207</v>
      </c>
      <c r="O26" s="146" t="s">
        <v>183</v>
      </c>
      <c r="Q26" s="146" t="s">
        <v>193</v>
      </c>
    </row>
    <row r="27" spans="1:31" s="148" customFormat="1">
      <c r="A27" s="148" t="s">
        <v>184</v>
      </c>
      <c r="C27" s="148" t="s">
        <v>185</v>
      </c>
      <c r="E27" s="148" t="s">
        <v>186</v>
      </c>
      <c r="H27" s="148" t="s">
        <v>187</v>
      </c>
      <c r="I27" s="148" t="s">
        <v>185</v>
      </c>
      <c r="L27" s="303" t="s">
        <v>219</v>
      </c>
      <c r="N27" s="148" t="s">
        <v>220</v>
      </c>
      <c r="O27" s="148" t="s">
        <v>187</v>
      </c>
      <c r="Q27" s="148" t="s">
        <v>194</v>
      </c>
    </row>
    <row r="28" spans="1:31">
      <c r="I28" s="127"/>
      <c r="J28" s="127"/>
      <c r="K28" s="127"/>
      <c r="L28" s="301"/>
      <c r="M28" s="127"/>
      <c r="N28" s="127"/>
      <c r="O28" s="127"/>
      <c r="P28" s="127"/>
    </row>
  </sheetData>
  <sheetProtection algorithmName="SHA-512" hashValue="o4fRxWiLBVnFbDAHHJnONXACVulUMqMW//qK2q4dSRQmhr5Fen0c0/hUdblN7LGXQ8rcdc6EB6a1DFStYyQkQA==" saltValue="b2j/ZfniTshTQyppiPOOFQ==" spinCount="100000" sheet="1" objects="1" scenarios="1"/>
  <mergeCells count="29">
    <mergeCell ref="F8:H8"/>
    <mergeCell ref="A12:B12"/>
    <mergeCell ref="J10:J11"/>
    <mergeCell ref="K10:K11"/>
    <mergeCell ref="M10:M11"/>
    <mergeCell ref="D9:D11"/>
    <mergeCell ref="E9:E11"/>
    <mergeCell ref="F9:F11"/>
    <mergeCell ref="G9:H9"/>
    <mergeCell ref="I9:I11"/>
    <mergeCell ref="J9:K9"/>
    <mergeCell ref="A8:A11"/>
    <mergeCell ref="B8:B11"/>
    <mergeCell ref="C8:C11"/>
    <mergeCell ref="D8:E8"/>
    <mergeCell ref="I8:K8"/>
    <mergeCell ref="G10:G11"/>
    <mergeCell ref="H10:H11"/>
    <mergeCell ref="Q10:Q11"/>
    <mergeCell ref="O10:O11"/>
    <mergeCell ref="P10:P11"/>
    <mergeCell ref="N10:N11"/>
    <mergeCell ref="R16:R20"/>
    <mergeCell ref="L9:L11"/>
    <mergeCell ref="M9:O9"/>
    <mergeCell ref="P9:Q9"/>
    <mergeCell ref="L7:Q7"/>
    <mergeCell ref="R8:R11"/>
    <mergeCell ref="L8:Q8"/>
  </mergeCells>
  <pageMargins left="0.19685039370078741" right="0.19685039370078741" top="0.19685039370078741" bottom="0.19685039370078741" header="0.19685039370078741" footer="0.19685039370078741"/>
  <pageSetup paperSize="14" scale="71" orientation="landscape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1"/>
  <sheetViews>
    <sheetView workbookViewId="0">
      <selection activeCell="A3" sqref="A3:I3"/>
    </sheetView>
  </sheetViews>
  <sheetFormatPr defaultColWidth="8.85546875" defaultRowHeight="15.75"/>
  <cols>
    <col min="1" max="1" width="37.42578125" style="118" customWidth="1"/>
    <col min="2" max="2" width="14" style="119" customWidth="1"/>
    <col min="3" max="3" width="24" style="118" hidden="1" customWidth="1"/>
    <col min="4" max="5" width="16.85546875" style="118" hidden="1" customWidth="1"/>
    <col min="6" max="7" width="17.140625" style="120" hidden="1" customWidth="1"/>
    <col min="8" max="8" width="17.140625" style="121" hidden="1" customWidth="1"/>
    <col min="9" max="9" width="14.140625" style="120" customWidth="1"/>
    <col min="10" max="10" width="13.42578125" style="118" customWidth="1"/>
    <col min="11" max="11" width="11.28515625" style="121" customWidth="1"/>
    <col min="12" max="12" width="15.42578125" style="120" customWidth="1"/>
    <col min="13" max="13" width="15.140625" style="120" customWidth="1"/>
    <col min="14" max="14" width="16.42578125" style="120" customWidth="1"/>
    <col min="15" max="15" width="16.42578125" style="121" hidden="1" customWidth="1"/>
    <col min="16" max="16" width="23.42578125" style="120" customWidth="1"/>
    <col min="17" max="17" width="20" style="121" customWidth="1"/>
    <col min="18" max="18" width="20.85546875" style="122" customWidth="1"/>
    <col min="19" max="19" width="32.140625" style="118" customWidth="1"/>
    <col min="20" max="256" width="11.42578125" style="118" customWidth="1"/>
    <col min="257" max="16384" width="8.85546875" style="118"/>
  </cols>
  <sheetData>
    <row r="1" spans="1:31">
      <c r="A1" s="118" t="s">
        <v>0</v>
      </c>
    </row>
    <row r="2" spans="1:31">
      <c r="A2" s="123" t="s">
        <v>110</v>
      </c>
      <c r="B2" s="124"/>
      <c r="C2" s="123"/>
      <c r="D2" s="123"/>
      <c r="E2" s="123"/>
      <c r="F2" s="125"/>
      <c r="G2" s="125"/>
      <c r="H2" s="126"/>
      <c r="I2" s="125"/>
      <c r="J2" s="123"/>
      <c r="K2" s="126"/>
      <c r="L2" s="125"/>
      <c r="M2" s="125"/>
      <c r="N2" s="125"/>
      <c r="O2" s="126"/>
      <c r="P2" s="123"/>
      <c r="Q2" s="126"/>
    </row>
    <row r="3" spans="1:31">
      <c r="A3" s="123" t="s">
        <v>222</v>
      </c>
      <c r="B3" s="124"/>
      <c r="C3" s="123"/>
      <c r="D3" s="123"/>
      <c r="E3" s="123"/>
      <c r="F3" s="125"/>
      <c r="G3" s="125"/>
      <c r="H3" s="126"/>
      <c r="I3" s="125"/>
      <c r="J3" s="123"/>
      <c r="K3" s="126"/>
      <c r="L3" s="125"/>
      <c r="M3" s="125"/>
      <c r="N3" s="125"/>
      <c r="O3" s="126"/>
      <c r="P3" s="123"/>
      <c r="Q3" s="126"/>
    </row>
    <row r="4" spans="1:31">
      <c r="A4" s="118" t="s">
        <v>223</v>
      </c>
      <c r="B4" s="124"/>
      <c r="C4" s="123"/>
      <c r="D4" s="123"/>
      <c r="E4" s="123"/>
      <c r="F4" s="125"/>
      <c r="G4" s="125"/>
      <c r="H4" s="126"/>
      <c r="I4" s="125"/>
      <c r="J4" s="123"/>
      <c r="K4" s="126"/>
      <c r="L4" s="125"/>
      <c r="M4" s="125"/>
      <c r="N4" s="125"/>
      <c r="O4" s="126"/>
      <c r="P4" s="123"/>
      <c r="Q4" s="126"/>
    </row>
    <row r="5" spans="1:31">
      <c r="A5" s="96" t="s">
        <v>228</v>
      </c>
      <c r="B5" s="124"/>
      <c r="C5" s="123"/>
      <c r="D5" s="123"/>
      <c r="E5" s="123"/>
      <c r="F5" s="125"/>
      <c r="G5" s="125"/>
      <c r="H5" s="126"/>
      <c r="I5" s="125"/>
      <c r="J5" s="123"/>
      <c r="K5" s="126"/>
      <c r="L5" s="125"/>
      <c r="M5" s="125"/>
      <c r="N5" s="125"/>
      <c r="O5" s="126"/>
      <c r="P5" s="123"/>
      <c r="Q5" s="126"/>
    </row>
    <row r="6" spans="1:31">
      <c r="A6" s="127"/>
      <c r="B6" s="124"/>
      <c r="C6" s="123"/>
      <c r="D6" s="123"/>
      <c r="E6" s="123"/>
      <c r="F6" s="125"/>
      <c r="G6" s="125"/>
      <c r="H6" s="126"/>
      <c r="I6" s="125"/>
      <c r="J6" s="123"/>
      <c r="K6" s="126"/>
      <c r="L6" s="125"/>
      <c r="M6" s="125"/>
      <c r="N6" s="125"/>
      <c r="O6" s="126"/>
      <c r="P6" s="123"/>
      <c r="Q6" s="126"/>
    </row>
    <row r="7" spans="1:31" ht="16.5" thickBot="1">
      <c r="A7" s="123" t="s">
        <v>195</v>
      </c>
      <c r="B7" s="124"/>
      <c r="C7" s="123"/>
      <c r="D7" s="123"/>
      <c r="E7" s="123"/>
      <c r="F7" s="125"/>
      <c r="G7" s="125"/>
      <c r="H7" s="126"/>
      <c r="I7" s="125"/>
      <c r="J7" s="123"/>
      <c r="K7" s="126"/>
      <c r="L7" s="356"/>
      <c r="M7" s="356"/>
      <c r="N7" s="356"/>
      <c r="O7" s="356"/>
      <c r="P7" s="356"/>
      <c r="Q7" s="356"/>
    </row>
    <row r="8" spans="1:31" ht="16.5" thickBot="1">
      <c r="A8" s="419" t="s">
        <v>109</v>
      </c>
      <c r="B8" s="422" t="s">
        <v>108</v>
      </c>
      <c r="C8" s="425" t="s">
        <v>196</v>
      </c>
      <c r="D8" s="427" t="s">
        <v>197</v>
      </c>
      <c r="E8" s="401"/>
      <c r="F8" s="427" t="s">
        <v>198</v>
      </c>
      <c r="G8" s="400"/>
      <c r="H8" s="401"/>
      <c r="I8" s="400" t="s">
        <v>2</v>
      </c>
      <c r="J8" s="400"/>
      <c r="K8" s="400"/>
      <c r="L8" s="428" t="s">
        <v>107</v>
      </c>
      <c r="M8" s="429"/>
      <c r="N8" s="429"/>
      <c r="O8" s="429"/>
      <c r="P8" s="429"/>
      <c r="Q8" s="430"/>
      <c r="R8" s="391" t="s">
        <v>106</v>
      </c>
    </row>
    <row r="9" spans="1:31" ht="16.5" thickBot="1">
      <c r="A9" s="420"/>
      <c r="B9" s="423"/>
      <c r="C9" s="426"/>
      <c r="D9" s="394" t="s">
        <v>199</v>
      </c>
      <c r="E9" s="396" t="s">
        <v>200</v>
      </c>
      <c r="F9" s="398" t="s">
        <v>4</v>
      </c>
      <c r="G9" s="400" t="s">
        <v>201</v>
      </c>
      <c r="H9" s="401"/>
      <c r="I9" s="398" t="s">
        <v>4</v>
      </c>
      <c r="J9" s="400" t="s">
        <v>105</v>
      </c>
      <c r="K9" s="401"/>
      <c r="L9" s="402" t="s">
        <v>104</v>
      </c>
      <c r="M9" s="404" t="s">
        <v>103</v>
      </c>
      <c r="N9" s="404"/>
      <c r="O9" s="404"/>
      <c r="P9" s="405" t="s">
        <v>3</v>
      </c>
      <c r="Q9" s="406"/>
      <c r="R9" s="392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</row>
    <row r="10" spans="1:31">
      <c r="A10" s="420"/>
      <c r="B10" s="423"/>
      <c r="C10" s="426"/>
      <c r="D10" s="395"/>
      <c r="E10" s="397"/>
      <c r="F10" s="399"/>
      <c r="G10" s="431" t="s">
        <v>102</v>
      </c>
      <c r="H10" s="411" t="s">
        <v>6</v>
      </c>
      <c r="I10" s="399"/>
      <c r="J10" s="409" t="s">
        <v>102</v>
      </c>
      <c r="K10" s="411" t="s">
        <v>6</v>
      </c>
      <c r="L10" s="403"/>
      <c r="M10" s="413" t="s">
        <v>101</v>
      </c>
      <c r="N10" s="415" t="s">
        <v>100</v>
      </c>
      <c r="O10" s="417" t="s">
        <v>6</v>
      </c>
      <c r="P10" s="432" t="s">
        <v>99</v>
      </c>
      <c r="Q10" s="407" t="s">
        <v>202</v>
      </c>
      <c r="R10" s="392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</row>
    <row r="11" spans="1:31" ht="16.5" thickBot="1">
      <c r="A11" s="421"/>
      <c r="B11" s="424"/>
      <c r="C11" s="426"/>
      <c r="D11" s="395"/>
      <c r="E11" s="397"/>
      <c r="F11" s="399"/>
      <c r="G11" s="416"/>
      <c r="H11" s="412"/>
      <c r="I11" s="399"/>
      <c r="J11" s="410"/>
      <c r="K11" s="412"/>
      <c r="L11" s="403"/>
      <c r="M11" s="414"/>
      <c r="N11" s="416"/>
      <c r="O11" s="418"/>
      <c r="P11" s="433"/>
      <c r="Q11" s="408"/>
      <c r="R11" s="393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</row>
    <row r="12" spans="1:31">
      <c r="A12" s="158" t="s">
        <v>224</v>
      </c>
      <c r="B12" s="130"/>
      <c r="C12" s="131"/>
      <c r="D12" s="131"/>
      <c r="E12" s="131"/>
      <c r="F12" s="132" t="e">
        <f>F13</f>
        <v>#REF!</v>
      </c>
      <c r="G12" s="132" t="e">
        <f>G13</f>
        <v>#REF!</v>
      </c>
      <c r="H12" s="133" t="e">
        <f>G12/F12</f>
        <v>#REF!</v>
      </c>
      <c r="I12" s="132">
        <f>I13</f>
        <v>4447</v>
      </c>
      <c r="J12" s="132">
        <f>J13</f>
        <v>4447</v>
      </c>
      <c r="K12" s="133">
        <f>J12/I12</f>
        <v>1</v>
      </c>
      <c r="L12" s="132">
        <f>L13</f>
        <v>22235000</v>
      </c>
      <c r="M12" s="132">
        <f>M13</f>
        <v>22235000</v>
      </c>
      <c r="N12" s="132">
        <f>L12-M12</f>
        <v>0</v>
      </c>
      <c r="O12" s="133">
        <f>M12/L12</f>
        <v>1</v>
      </c>
      <c r="P12" s="134">
        <f>P13</f>
        <v>22235000</v>
      </c>
      <c r="Q12" s="135">
        <f>Q13</f>
        <v>1</v>
      </c>
      <c r="R12" s="136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</row>
    <row r="13" spans="1:31" ht="47.25">
      <c r="A13" s="137" t="s">
        <v>225</v>
      </c>
      <c r="B13" s="138" t="s">
        <v>226</v>
      </c>
      <c r="C13" s="139"/>
      <c r="D13" s="139"/>
      <c r="E13" s="139"/>
      <c r="F13" s="116" t="e">
        <f>#REF!+#REF!+#REF!</f>
        <v>#REF!</v>
      </c>
      <c r="G13" s="116" t="e">
        <f>#REF!+#REF!+#REF!</f>
        <v>#REF!</v>
      </c>
      <c r="H13" s="140" t="e">
        <f>G13/F13</f>
        <v>#REF!</v>
      </c>
      <c r="I13" s="116">
        <v>4447</v>
      </c>
      <c r="J13" s="116">
        <v>4447</v>
      </c>
      <c r="K13" s="140">
        <f>J13/I13</f>
        <v>1</v>
      </c>
      <c r="L13" s="116">
        <v>22235000</v>
      </c>
      <c r="M13" s="116">
        <v>22235000</v>
      </c>
      <c r="N13" s="141">
        <f>M13-L13</f>
        <v>0</v>
      </c>
      <c r="O13" s="116" t="e">
        <f>#REF!</f>
        <v>#REF!</v>
      </c>
      <c r="P13" s="142">
        <v>22235000</v>
      </c>
      <c r="Q13" s="143">
        <f>SUM(P13/M13)</f>
        <v>1</v>
      </c>
      <c r="R13" s="15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</row>
    <row r="14" spans="1:31" s="145" customFormat="1" ht="16.5" thickBot="1">
      <c r="A14" s="149" t="s">
        <v>203</v>
      </c>
      <c r="B14" s="150"/>
      <c r="C14" s="151"/>
      <c r="D14" s="151"/>
      <c r="E14" s="152"/>
      <c r="F14" s="160" t="e">
        <f>#REF!+#REF!+#REF!</f>
        <v>#REF!</v>
      </c>
      <c r="G14" s="160" t="e">
        <f>#REF!+#REF!+#REF!</f>
        <v>#REF!</v>
      </c>
      <c r="H14" s="160"/>
      <c r="I14" s="153">
        <f>I13</f>
        <v>4447</v>
      </c>
      <c r="J14" s="153">
        <f t="shared" ref="J14:P14" si="0">J13</f>
        <v>4447</v>
      </c>
      <c r="K14" s="154">
        <f>J14/I14</f>
        <v>1</v>
      </c>
      <c r="L14" s="153">
        <f t="shared" si="0"/>
        <v>22235000</v>
      </c>
      <c r="M14" s="153">
        <f t="shared" si="0"/>
        <v>22235000</v>
      </c>
      <c r="N14" s="153">
        <f t="shared" si="0"/>
        <v>0</v>
      </c>
      <c r="O14" s="153" t="e">
        <f t="shared" si="0"/>
        <v>#REF!</v>
      </c>
      <c r="P14" s="153">
        <f t="shared" si="0"/>
        <v>22235000</v>
      </c>
      <c r="Q14" s="155">
        <f>SUM(P14/M14)</f>
        <v>1</v>
      </c>
      <c r="R14" s="156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</row>
    <row r="15" spans="1:31"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</row>
    <row r="16" spans="1:31" s="127" customFormat="1">
      <c r="A16" s="127" t="s">
        <v>176</v>
      </c>
      <c r="C16" s="127" t="s">
        <v>177</v>
      </c>
      <c r="E16" s="127" t="s">
        <v>204</v>
      </c>
      <c r="H16" s="146"/>
      <c r="I16" s="127" t="s">
        <v>177</v>
      </c>
      <c r="L16" s="127" t="s">
        <v>178</v>
      </c>
      <c r="O16" s="146"/>
      <c r="Q16" s="127" t="s">
        <v>179</v>
      </c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</row>
    <row r="17" spans="1:31" s="127" customFormat="1">
      <c r="E17" s="147"/>
      <c r="H17" s="148"/>
      <c r="O17" s="148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</row>
    <row r="18" spans="1:31" s="127" customFormat="1"/>
    <row r="19" spans="1:31" s="146" customFormat="1">
      <c r="A19" s="146" t="s">
        <v>180</v>
      </c>
      <c r="C19" s="146" t="s">
        <v>205</v>
      </c>
      <c r="E19" s="146" t="s">
        <v>182</v>
      </c>
      <c r="H19" s="146" t="s">
        <v>183</v>
      </c>
      <c r="I19" s="146" t="s">
        <v>181</v>
      </c>
      <c r="L19" s="146" t="s">
        <v>206</v>
      </c>
      <c r="N19" s="146" t="s">
        <v>207</v>
      </c>
      <c r="O19" s="146" t="s">
        <v>183</v>
      </c>
      <c r="Q19" s="146" t="s">
        <v>193</v>
      </c>
    </row>
    <row r="20" spans="1:31" s="148" customFormat="1">
      <c r="A20" s="148" t="s">
        <v>184</v>
      </c>
      <c r="C20" s="148" t="s">
        <v>185</v>
      </c>
      <c r="E20" s="148" t="s">
        <v>186</v>
      </c>
      <c r="H20" s="148" t="s">
        <v>187</v>
      </c>
      <c r="I20" s="148" t="s">
        <v>185</v>
      </c>
      <c r="L20" s="148" t="s">
        <v>219</v>
      </c>
      <c r="N20" s="148" t="s">
        <v>220</v>
      </c>
      <c r="O20" s="148" t="s">
        <v>187</v>
      </c>
      <c r="Q20" s="148" t="s">
        <v>194</v>
      </c>
    </row>
    <row r="21" spans="1:31">
      <c r="I21" s="127"/>
      <c r="J21" s="127"/>
      <c r="K21" s="127"/>
      <c r="L21" s="127"/>
      <c r="M21" s="127"/>
      <c r="N21" s="127"/>
      <c r="O21" s="127"/>
      <c r="P21" s="127"/>
    </row>
  </sheetData>
  <sheetProtection algorithmName="SHA-512" hashValue="Srz4qoD+DVSs6+Pr0nBESvB4drLWSTie1pIaBeuAqrh1G9Gz8nrKFdpy3gqeRc5QmBCLnzZUd5sosPce7bBCUQ==" saltValue="jhb33JIGivMsCIzkNiErlQ==" spinCount="100000" sheet="1" objects="1" scenarios="1"/>
  <mergeCells count="27">
    <mergeCell ref="L7:Q7"/>
    <mergeCell ref="A8:A11"/>
    <mergeCell ref="B8:B11"/>
    <mergeCell ref="C8:C11"/>
    <mergeCell ref="D8:E8"/>
    <mergeCell ref="F8:H8"/>
    <mergeCell ref="I8:K8"/>
    <mergeCell ref="L8:Q8"/>
    <mergeCell ref="G10:G11"/>
    <mergeCell ref="H10:H11"/>
    <mergeCell ref="P10:P11"/>
    <mergeCell ref="R8:R11"/>
    <mergeCell ref="D9:D11"/>
    <mergeCell ref="E9:E11"/>
    <mergeCell ref="F9:F11"/>
    <mergeCell ref="G9:H9"/>
    <mergeCell ref="I9:I11"/>
    <mergeCell ref="J9:K9"/>
    <mergeCell ref="L9:L11"/>
    <mergeCell ref="M9:O9"/>
    <mergeCell ref="P9:Q9"/>
    <mergeCell ref="Q10:Q11"/>
    <mergeCell ref="J10:J11"/>
    <mergeCell ref="K10:K11"/>
    <mergeCell ref="M10:M11"/>
    <mergeCell ref="N10:N11"/>
    <mergeCell ref="O10:O1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2"/>
  <sheetViews>
    <sheetView tabSelected="1" view="pageBreakPreview" zoomScaleNormal="100" zoomScaleSheetLayoutView="100" workbookViewId="0">
      <selection activeCell="I13" sqref="I13"/>
    </sheetView>
  </sheetViews>
  <sheetFormatPr defaultColWidth="8.85546875" defaultRowHeight="15.75"/>
  <cols>
    <col min="1" max="1" width="37.42578125" style="118" customWidth="1"/>
    <col min="2" max="2" width="17.28515625" style="119" customWidth="1"/>
    <col min="3" max="3" width="24" style="118" hidden="1" customWidth="1"/>
    <col min="4" max="5" width="16.85546875" style="118" hidden="1" customWidth="1"/>
    <col min="6" max="7" width="17.140625" style="120" hidden="1" customWidth="1"/>
    <col min="8" max="8" width="17.140625" style="121" hidden="1" customWidth="1"/>
    <col min="9" max="9" width="15" style="120" customWidth="1"/>
    <col min="10" max="10" width="18.42578125" style="118" customWidth="1"/>
    <col min="11" max="11" width="11.28515625" style="121" customWidth="1"/>
    <col min="12" max="12" width="15.42578125" style="120" customWidth="1"/>
    <col min="13" max="13" width="21.28515625" style="120" customWidth="1"/>
    <col min="14" max="14" width="22.140625" style="120" customWidth="1"/>
    <col min="15" max="15" width="16.42578125" style="121" hidden="1" customWidth="1"/>
    <col min="16" max="16" width="18.140625" style="120" customWidth="1"/>
    <col min="17" max="17" width="26" style="121" customWidth="1"/>
    <col min="18" max="18" width="25.7109375" style="122" customWidth="1"/>
    <col min="19" max="19" width="32.140625" style="118" customWidth="1"/>
    <col min="20" max="256" width="11.42578125" style="118" customWidth="1"/>
    <col min="257" max="16384" width="8.85546875" style="118"/>
  </cols>
  <sheetData>
    <row r="1" spans="1:31">
      <c r="A1" s="118" t="s">
        <v>0</v>
      </c>
    </row>
    <row r="2" spans="1:31">
      <c r="A2" s="123" t="s">
        <v>110</v>
      </c>
      <c r="B2" s="124"/>
      <c r="C2" s="123"/>
      <c r="D2" s="123"/>
      <c r="E2" s="123"/>
      <c r="F2" s="125"/>
      <c r="G2" s="125"/>
      <c r="H2" s="126"/>
      <c r="I2" s="125"/>
      <c r="J2" s="123"/>
      <c r="K2" s="126"/>
      <c r="L2" s="125"/>
      <c r="M2" s="125"/>
      <c r="N2" s="125"/>
      <c r="O2" s="126"/>
      <c r="P2" s="123"/>
      <c r="Q2" s="126"/>
    </row>
    <row r="3" spans="1:31">
      <c r="A3" s="123" t="s">
        <v>222</v>
      </c>
      <c r="B3" s="124"/>
      <c r="C3" s="123"/>
      <c r="D3" s="123"/>
      <c r="E3" s="123"/>
      <c r="F3" s="125"/>
      <c r="G3" s="125"/>
      <c r="H3" s="126"/>
      <c r="I3" s="125"/>
      <c r="J3" s="123"/>
      <c r="K3" s="126"/>
      <c r="L3" s="125"/>
      <c r="M3" s="125"/>
      <c r="N3" s="125"/>
      <c r="O3" s="126"/>
      <c r="P3" s="123"/>
      <c r="Q3" s="126"/>
    </row>
    <row r="4" spans="1:31">
      <c r="A4" s="123" t="s">
        <v>232</v>
      </c>
      <c r="B4" s="124"/>
      <c r="C4" s="123"/>
      <c r="D4" s="123"/>
      <c r="E4" s="123"/>
      <c r="F4" s="125"/>
      <c r="G4" s="125"/>
      <c r="H4" s="126"/>
      <c r="I4" s="125"/>
      <c r="J4" s="123"/>
      <c r="K4" s="126"/>
      <c r="L4" s="125"/>
      <c r="M4" s="125"/>
      <c r="N4" s="125"/>
      <c r="O4" s="126"/>
      <c r="P4" s="123"/>
      <c r="Q4" s="126"/>
    </row>
    <row r="5" spans="1:31">
      <c r="A5" s="96" t="s">
        <v>236</v>
      </c>
      <c r="B5" s="124"/>
      <c r="C5" s="123"/>
      <c r="D5" s="123"/>
      <c r="E5" s="123"/>
      <c r="F5" s="125"/>
      <c r="G5" s="125"/>
      <c r="H5" s="126"/>
      <c r="I5" s="125"/>
      <c r="J5" s="123"/>
      <c r="K5" s="126"/>
      <c r="L5" s="125"/>
      <c r="M5" s="125"/>
      <c r="N5" s="125"/>
      <c r="O5" s="126"/>
      <c r="P5" s="123"/>
      <c r="Q5" s="126"/>
    </row>
    <row r="6" spans="1:31">
      <c r="A6" s="127"/>
      <c r="B6" s="124"/>
      <c r="C6" s="123"/>
      <c r="D6" s="123"/>
      <c r="E6" s="123"/>
      <c r="F6" s="125"/>
      <c r="G6" s="125"/>
      <c r="H6" s="126"/>
      <c r="I6" s="125"/>
      <c r="J6" s="123"/>
      <c r="K6" s="126"/>
      <c r="L6" s="125"/>
      <c r="M6" s="125"/>
      <c r="N6" s="125"/>
      <c r="O6" s="126"/>
      <c r="P6" s="123"/>
      <c r="Q6" s="126"/>
    </row>
    <row r="7" spans="1:31">
      <c r="A7" s="123" t="s">
        <v>195</v>
      </c>
      <c r="B7" s="124"/>
      <c r="C7" s="123"/>
      <c r="D7" s="123"/>
      <c r="E7" s="123"/>
      <c r="F7" s="125"/>
      <c r="G7" s="125"/>
      <c r="H7" s="126"/>
      <c r="I7" s="125"/>
      <c r="J7" s="123"/>
      <c r="K7" s="126"/>
      <c r="L7" s="356"/>
      <c r="M7" s="356"/>
      <c r="N7" s="356"/>
      <c r="O7" s="356"/>
      <c r="P7" s="356"/>
      <c r="Q7" s="356"/>
    </row>
    <row r="8" spans="1:31">
      <c r="A8" s="367" t="s">
        <v>109</v>
      </c>
      <c r="B8" s="368" t="s">
        <v>108</v>
      </c>
      <c r="C8" s="368" t="s">
        <v>196</v>
      </c>
      <c r="D8" s="368" t="s">
        <v>197</v>
      </c>
      <c r="E8" s="368"/>
      <c r="F8" s="368" t="s">
        <v>198</v>
      </c>
      <c r="G8" s="368"/>
      <c r="H8" s="368"/>
      <c r="I8" s="368" t="s">
        <v>2</v>
      </c>
      <c r="J8" s="368"/>
      <c r="K8" s="368"/>
      <c r="L8" s="369" t="s">
        <v>107</v>
      </c>
      <c r="M8" s="369"/>
      <c r="N8" s="369"/>
      <c r="O8" s="369"/>
      <c r="P8" s="369"/>
      <c r="Q8" s="369"/>
      <c r="R8" s="368" t="s">
        <v>106</v>
      </c>
    </row>
    <row r="9" spans="1:31">
      <c r="A9" s="367"/>
      <c r="B9" s="368"/>
      <c r="C9" s="368"/>
      <c r="D9" s="368" t="s">
        <v>199</v>
      </c>
      <c r="E9" s="368" t="s">
        <v>200</v>
      </c>
      <c r="F9" s="371" t="s">
        <v>4</v>
      </c>
      <c r="G9" s="368" t="s">
        <v>201</v>
      </c>
      <c r="H9" s="368"/>
      <c r="I9" s="371" t="s">
        <v>4</v>
      </c>
      <c r="J9" s="368" t="s">
        <v>105</v>
      </c>
      <c r="K9" s="368"/>
      <c r="L9" s="371" t="s">
        <v>104</v>
      </c>
      <c r="M9" s="371" t="s">
        <v>103</v>
      </c>
      <c r="N9" s="371"/>
      <c r="O9" s="371"/>
      <c r="P9" s="371" t="s">
        <v>3</v>
      </c>
      <c r="Q9" s="371"/>
      <c r="R9" s="368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</row>
    <row r="10" spans="1:31">
      <c r="A10" s="367"/>
      <c r="B10" s="368"/>
      <c r="C10" s="368"/>
      <c r="D10" s="368"/>
      <c r="E10" s="368"/>
      <c r="F10" s="371"/>
      <c r="G10" s="369" t="s">
        <v>102</v>
      </c>
      <c r="H10" s="370" t="s">
        <v>6</v>
      </c>
      <c r="I10" s="371"/>
      <c r="J10" s="367" t="s">
        <v>102</v>
      </c>
      <c r="K10" s="370" t="s">
        <v>6</v>
      </c>
      <c r="L10" s="371"/>
      <c r="M10" s="371" t="s">
        <v>101</v>
      </c>
      <c r="N10" s="371" t="s">
        <v>100</v>
      </c>
      <c r="O10" s="370" t="s">
        <v>6</v>
      </c>
      <c r="P10" s="369" t="s">
        <v>99</v>
      </c>
      <c r="Q10" s="372" t="s">
        <v>202</v>
      </c>
      <c r="R10" s="368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</row>
    <row r="11" spans="1:31" ht="39.75" customHeight="1">
      <c r="A11" s="367"/>
      <c r="B11" s="368"/>
      <c r="C11" s="368"/>
      <c r="D11" s="368"/>
      <c r="E11" s="368"/>
      <c r="F11" s="371"/>
      <c r="G11" s="369"/>
      <c r="H11" s="370"/>
      <c r="I11" s="371"/>
      <c r="J11" s="367"/>
      <c r="K11" s="370"/>
      <c r="L11" s="371"/>
      <c r="M11" s="369"/>
      <c r="N11" s="369"/>
      <c r="O11" s="370"/>
      <c r="P11" s="369"/>
      <c r="Q11" s="370"/>
      <c r="R11" s="368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</row>
    <row r="12" spans="1:31" s="123" customFormat="1">
      <c r="A12" s="254" t="s">
        <v>224</v>
      </c>
      <c r="B12" s="255"/>
      <c r="C12" s="256"/>
      <c r="D12" s="256"/>
      <c r="E12" s="256"/>
      <c r="F12" s="257" t="e">
        <f>F13</f>
        <v>#REF!</v>
      </c>
      <c r="G12" s="257" t="e">
        <f>G13</f>
        <v>#REF!</v>
      </c>
      <c r="H12" s="258" t="e">
        <f>G12/F12</f>
        <v>#REF!</v>
      </c>
      <c r="I12" s="257">
        <f>I13</f>
        <v>2122</v>
      </c>
      <c r="J12" s="257">
        <f>J13</f>
        <v>2122</v>
      </c>
      <c r="K12" s="269"/>
      <c r="L12" s="257">
        <f>L13</f>
        <v>10610000</v>
      </c>
      <c r="M12" s="257">
        <f>M13</f>
        <v>10610000</v>
      </c>
      <c r="N12" s="257">
        <f>L12-M12</f>
        <v>0</v>
      </c>
      <c r="O12" s="258">
        <f>M12/L12</f>
        <v>1</v>
      </c>
      <c r="P12" s="259">
        <f>P13</f>
        <v>10610000</v>
      </c>
      <c r="Q12" s="258"/>
      <c r="R12" s="260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</row>
    <row r="13" spans="1:31" ht="81.75" customHeight="1">
      <c r="A13" s="184" t="s">
        <v>233</v>
      </c>
      <c r="B13" s="138" t="s">
        <v>226</v>
      </c>
      <c r="C13" s="139"/>
      <c r="D13" s="139"/>
      <c r="E13" s="139"/>
      <c r="F13" s="116" t="e">
        <f>#REF!+#REF!+#REF!</f>
        <v>#REF!</v>
      </c>
      <c r="G13" s="116" t="e">
        <f>#REF!+#REF!+#REF!</f>
        <v>#REF!</v>
      </c>
      <c r="H13" s="140" t="e">
        <f>G13/F13</f>
        <v>#REF!</v>
      </c>
      <c r="I13" s="116">
        <v>2122</v>
      </c>
      <c r="J13" s="116">
        <v>2122</v>
      </c>
      <c r="K13" s="266">
        <f>J13/I13</f>
        <v>1</v>
      </c>
      <c r="L13" s="116">
        <v>10610000</v>
      </c>
      <c r="M13" s="116">
        <v>10610000</v>
      </c>
      <c r="N13" s="141">
        <f>M13-L13</f>
        <v>0</v>
      </c>
      <c r="O13" s="116" t="e">
        <f>#REF!</f>
        <v>#REF!</v>
      </c>
      <c r="P13" s="141">
        <v>10610000</v>
      </c>
      <c r="Q13" s="263">
        <f>P13/M13</f>
        <v>1</v>
      </c>
      <c r="R13" s="198" t="s">
        <v>221</v>
      </c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</row>
    <row r="14" spans="1:31" s="145" customFormat="1" ht="29.25" customHeight="1">
      <c r="A14" s="130" t="s">
        <v>203</v>
      </c>
      <c r="B14" s="130"/>
      <c r="C14" s="252"/>
      <c r="D14" s="252"/>
      <c r="E14" s="253"/>
      <c r="F14" s="261" t="e">
        <f>#REF!+#REF!+#REF!</f>
        <v>#REF!</v>
      </c>
      <c r="G14" s="261" t="e">
        <f>#REF!+#REF!+#REF!</f>
        <v>#REF!</v>
      </c>
      <c r="H14" s="261"/>
      <c r="I14" s="262">
        <f>I13</f>
        <v>2122</v>
      </c>
      <c r="J14" s="262">
        <f t="shared" ref="J14:P14" si="0">J13</f>
        <v>2122</v>
      </c>
      <c r="K14" s="267">
        <f>J14/I14</f>
        <v>1</v>
      </c>
      <c r="L14" s="262">
        <f t="shared" si="0"/>
        <v>10610000</v>
      </c>
      <c r="M14" s="262">
        <f t="shared" si="0"/>
        <v>10610000</v>
      </c>
      <c r="N14" s="262">
        <f t="shared" si="0"/>
        <v>0</v>
      </c>
      <c r="O14" s="262" t="e">
        <f t="shared" si="0"/>
        <v>#REF!</v>
      </c>
      <c r="P14" s="262">
        <f t="shared" si="0"/>
        <v>10610000</v>
      </c>
      <c r="Q14" s="268">
        <f>P14/M14</f>
        <v>1</v>
      </c>
      <c r="R14" s="253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</row>
    <row r="15" spans="1:31"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</row>
    <row r="16" spans="1:31" s="127" customFormat="1">
      <c r="A16" s="127" t="s">
        <v>176</v>
      </c>
      <c r="C16" s="127" t="s">
        <v>177</v>
      </c>
      <c r="E16" s="127" t="s">
        <v>204</v>
      </c>
      <c r="H16" s="146"/>
      <c r="I16" s="127" t="s">
        <v>177</v>
      </c>
      <c r="L16" s="127" t="s">
        <v>178</v>
      </c>
      <c r="O16" s="146"/>
      <c r="Q16" s="127" t="s">
        <v>179</v>
      </c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</row>
    <row r="17" spans="1:31" s="127" customFormat="1">
      <c r="H17" s="146"/>
      <c r="O17" s="146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</row>
    <row r="18" spans="1:31" s="127" customFormat="1">
      <c r="E18" s="147"/>
      <c r="H18" s="148"/>
      <c r="O18" s="148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</row>
    <row r="19" spans="1:31" s="127" customFormat="1"/>
    <row r="20" spans="1:31" s="146" customFormat="1">
      <c r="A20" s="146" t="s">
        <v>230</v>
      </c>
      <c r="C20" s="146" t="s">
        <v>205</v>
      </c>
      <c r="E20" s="146" t="s">
        <v>182</v>
      </c>
      <c r="H20" s="146" t="s">
        <v>183</v>
      </c>
      <c r="I20" s="146" t="s">
        <v>181</v>
      </c>
      <c r="L20" s="146" t="s">
        <v>238</v>
      </c>
      <c r="N20" s="146" t="s">
        <v>207</v>
      </c>
      <c r="O20" s="146" t="s">
        <v>183</v>
      </c>
      <c r="Q20" s="146" t="s">
        <v>193</v>
      </c>
    </row>
    <row r="21" spans="1:31" s="148" customFormat="1">
      <c r="A21" s="148" t="s">
        <v>184</v>
      </c>
      <c r="C21" s="148" t="s">
        <v>185</v>
      </c>
      <c r="E21" s="148" t="s">
        <v>186</v>
      </c>
      <c r="H21" s="148" t="s">
        <v>187</v>
      </c>
      <c r="I21" s="148" t="s">
        <v>185</v>
      </c>
      <c r="L21" s="148" t="s">
        <v>219</v>
      </c>
      <c r="N21" s="148" t="s">
        <v>220</v>
      </c>
      <c r="O21" s="148" t="s">
        <v>187</v>
      </c>
      <c r="Q21" s="148" t="s">
        <v>194</v>
      </c>
    </row>
    <row r="22" spans="1:31">
      <c r="I22" s="127"/>
      <c r="J22" s="127"/>
      <c r="K22" s="127"/>
      <c r="L22" s="127"/>
      <c r="M22" s="127"/>
      <c r="N22" s="127"/>
      <c r="O22" s="127"/>
      <c r="P22" s="127"/>
    </row>
  </sheetData>
  <sheetProtection algorithmName="SHA-512" hashValue="9xT8ebmLxM+rWbJzTrMqnRbbRxHgcgU4wAZUdJUnr40aZmGzo90hAcHLY2XZaPZmOiqUuJuAFtbGVbPQ5DJG5w==" saltValue="B6UEErhOkeCF2PkgPq823g==" spinCount="100000" sheet="1" objects="1" scenarios="1"/>
  <mergeCells count="27">
    <mergeCell ref="R8:R11"/>
    <mergeCell ref="D9:D11"/>
    <mergeCell ref="E9:E11"/>
    <mergeCell ref="F9:F11"/>
    <mergeCell ref="G9:H9"/>
    <mergeCell ref="I9:I11"/>
    <mergeCell ref="J9:K9"/>
    <mergeCell ref="L9:L11"/>
    <mergeCell ref="M9:O9"/>
    <mergeCell ref="P9:Q9"/>
    <mergeCell ref="Q10:Q11"/>
    <mergeCell ref="J10:J11"/>
    <mergeCell ref="K10:K11"/>
    <mergeCell ref="M10:M11"/>
    <mergeCell ref="N10:N11"/>
    <mergeCell ref="O10:O11"/>
    <mergeCell ref="L7:Q7"/>
    <mergeCell ref="A8:A11"/>
    <mergeCell ref="B8:B11"/>
    <mergeCell ref="C8:C11"/>
    <mergeCell ref="D8:E8"/>
    <mergeCell ref="F8:H8"/>
    <mergeCell ref="I8:K8"/>
    <mergeCell ref="L8:Q8"/>
    <mergeCell ref="G10:G11"/>
    <mergeCell ref="H10:H11"/>
    <mergeCell ref="P10:P11"/>
  </mergeCells>
  <pageMargins left="0.19685039370078741" right="0.19685039370078741" top="0.19685039370078741" bottom="0.19685039370078741" header="0.19685039370078741" footer="0.19685039370078741"/>
  <pageSetup paperSize="10000" scale="71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Ineng-ASA-2019-00135</vt:lpstr>
      <vt:lpstr>SARO# BMB-E-16-0019036Lando</vt:lpstr>
      <vt:lpstr>Fall_ArmyWorm</vt:lpstr>
      <vt:lpstr>ASF-2021-000045</vt:lpstr>
      <vt:lpstr>ASA- 2021-000035</vt:lpstr>
      <vt:lpstr>ASF-41M_Indemnification</vt:lpstr>
      <vt:lpstr>60M_ASA No. 2021-000022</vt:lpstr>
      <vt:lpstr>ASF-ASA-2020-000126</vt:lpstr>
      <vt:lpstr>ASF-ASA-2021-017</vt:lpstr>
      <vt:lpstr>ASF-14M_Indemnification</vt:lpstr>
      <vt:lpstr>Fall_ArmyWorm!Print_Area</vt:lpstr>
      <vt:lpstr>'Ineng-ASA-2019-00135'!Print_Area</vt:lpstr>
      <vt:lpstr>'SARO# BMB-E-16-0019036Lando'!Print_Area</vt:lpstr>
      <vt:lpstr>'Ineng-ASA-2019-00135'!Print_Titles</vt:lpstr>
      <vt:lpstr>'SARO# BMB-E-16-0019036Lando'!Print_Titles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Rice</dc:creator>
  <cp:lastModifiedBy>Andrea Franco</cp:lastModifiedBy>
  <cp:lastPrinted>2021-08-03T01:26:22Z</cp:lastPrinted>
  <dcterms:created xsi:type="dcterms:W3CDTF">2016-07-05T02:17:35Z</dcterms:created>
  <dcterms:modified xsi:type="dcterms:W3CDTF">2021-08-03T03:10:06Z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